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https://nrel-my.sharepoint.com/personal/hdreves_nrel_gov/Documents/Desktop/Historical Chart Tweaks/"/>
    </mc:Choice>
  </mc:AlternateContent>
  <xr:revisionPtr revIDLastSave="5" documentId="8_{D941CA66-2408-C748-97AC-A29F356E0DB7}" xr6:coauthVersionLast="47" xr6:coauthVersionMax="47" xr10:uidLastSave="{6F276E67-4FCF-AB4C-827A-2698EE980B07}"/>
  <bookViews>
    <workbookView xWindow="5300" yWindow="640" windowWidth="39320" windowHeight="24220" xr2:uid="{1557629D-F65E-4398-AE69-DBF310359BBB}"/>
  </bookViews>
  <sheets>
    <sheet name="PIP &amp; NREL data" sheetId="1" r:id="rId1"/>
  </sheets>
  <definedNames>
    <definedName name="_xlnm._FilterDatabase" localSheetId="0" hidden="1">'PIP &amp; NREL data'!$B$1:$X$395</definedName>
    <definedName name="_xlnm.Print_Area" localSheetId="0">'PIP &amp; NREL data'!$B$2:$X$320</definedName>
  </definedName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49" i="1" l="1"/>
  <c r="D49" i="1"/>
  <c r="W49" i="1"/>
  <c r="C536" i="1"/>
  <c r="C535" i="1"/>
  <c r="C534" i="1"/>
  <c r="C533" i="1"/>
  <c r="W533" i="1"/>
  <c r="W534" i="1"/>
  <c r="W535" i="1"/>
  <c r="W536" i="1"/>
  <c r="W544" i="1" l="1"/>
  <c r="C544" i="1"/>
  <c r="W543" i="1"/>
  <c r="C543" i="1"/>
  <c r="W542" i="1"/>
  <c r="C542" i="1"/>
  <c r="W541" i="1"/>
  <c r="C541" i="1"/>
  <c r="W540" i="1"/>
  <c r="C540" i="1"/>
  <c r="W539" i="1"/>
  <c r="C523" i="1" l="1"/>
  <c r="D523" i="1"/>
  <c r="W523" i="1"/>
  <c r="D538" i="1"/>
  <c r="C538" i="1"/>
  <c r="C532" i="1"/>
  <c r="C531" i="1"/>
  <c r="C537" i="1"/>
  <c r="D532" i="1"/>
  <c r="D531" i="1"/>
  <c r="D537" i="1"/>
  <c r="W531" i="1"/>
  <c r="W537" i="1"/>
  <c r="W538" i="1"/>
  <c r="M525" i="1" l="1"/>
  <c r="M524" i="1"/>
  <c r="D525" i="1"/>
  <c r="D524" i="1"/>
  <c r="W23" i="1"/>
  <c r="W30" i="1"/>
  <c r="W50" i="1"/>
  <c r="W65" i="1"/>
  <c r="W74" i="1"/>
  <c r="W89" i="1"/>
  <c r="W93" i="1"/>
  <c r="W110" i="1"/>
  <c r="W111" i="1"/>
  <c r="W112" i="1"/>
  <c r="W113" i="1"/>
  <c r="W114" i="1"/>
  <c r="W124" i="1"/>
  <c r="W130" i="1"/>
  <c r="W135" i="1"/>
  <c r="W138" i="1"/>
  <c r="W142" i="1"/>
  <c r="W164" i="1"/>
  <c r="W167" i="1"/>
  <c r="W171" i="1"/>
  <c r="W180" i="1"/>
  <c r="W190" i="1"/>
  <c r="W193" i="1"/>
  <c r="W196" i="1"/>
  <c r="W210" i="1"/>
  <c r="W211" i="1"/>
  <c r="W220" i="1"/>
  <c r="W222" i="1"/>
  <c r="W224" i="1"/>
  <c r="W225" i="1"/>
  <c r="W229" i="1"/>
  <c r="W234" i="1"/>
  <c r="W236" i="1"/>
  <c r="W238" i="1"/>
  <c r="W240" i="1"/>
  <c r="W241" i="1"/>
  <c r="W243" i="1"/>
  <c r="W244" i="1"/>
  <c r="W245" i="1"/>
  <c r="W246" i="1"/>
  <c r="W249" i="1"/>
  <c r="W250" i="1"/>
  <c r="W251" i="1"/>
  <c r="W253" i="1"/>
  <c r="W256" i="1"/>
  <c r="W258" i="1"/>
  <c r="W259" i="1"/>
  <c r="W260" i="1"/>
  <c r="W261" i="1"/>
  <c r="W262" i="1"/>
  <c r="W263" i="1"/>
  <c r="W264" i="1"/>
  <c r="W267" i="1"/>
  <c r="W268" i="1"/>
  <c r="W269" i="1"/>
  <c r="W270" i="1"/>
  <c r="W271" i="1"/>
  <c r="W272" i="1"/>
  <c r="W273" i="1"/>
  <c r="W276" i="1"/>
  <c r="W277" i="1"/>
  <c r="W278" i="1"/>
  <c r="W279" i="1"/>
  <c r="W280" i="1"/>
  <c r="W281" i="1"/>
  <c r="W282" i="1"/>
  <c r="W283" i="1"/>
  <c r="W285" i="1"/>
  <c r="W286" i="1"/>
  <c r="W287" i="1"/>
  <c r="W288" i="1"/>
  <c r="W289" i="1"/>
  <c r="W290" i="1"/>
  <c r="W291" i="1"/>
  <c r="W292" i="1"/>
  <c r="W294" i="1"/>
  <c r="W295" i="1"/>
  <c r="W296" i="1"/>
  <c r="W297" i="1"/>
  <c r="W298" i="1"/>
  <c r="W300" i="1"/>
  <c r="W301" i="1"/>
  <c r="W302" i="1"/>
  <c r="W303" i="1"/>
  <c r="W305" i="1"/>
  <c r="W304" i="1"/>
  <c r="W306" i="1"/>
  <c r="W307" i="1"/>
  <c r="W308" i="1"/>
  <c r="W309" i="1"/>
  <c r="W310" i="1"/>
  <c r="W311" i="1"/>
  <c r="W312" i="1"/>
  <c r="W314" i="1"/>
  <c r="W316" i="1"/>
  <c r="W317" i="1"/>
  <c r="W319" i="1"/>
  <c r="W320" i="1"/>
  <c r="W318" i="1"/>
  <c r="W321" i="1"/>
  <c r="W322" i="1"/>
  <c r="W323" i="1"/>
  <c r="W324" i="1"/>
  <c r="W325" i="1"/>
  <c r="W327" i="1"/>
  <c r="W328" i="1"/>
  <c r="W329" i="1"/>
  <c r="W330" i="1"/>
  <c r="W331" i="1"/>
  <c r="W334" i="1"/>
  <c r="W333" i="1"/>
  <c r="W335" i="1"/>
  <c r="W337" i="1"/>
  <c r="W340" i="1"/>
  <c r="W339" i="1"/>
  <c r="W341" i="1"/>
  <c r="W342" i="1"/>
  <c r="W343" i="1"/>
  <c r="W346" i="1"/>
  <c r="W344" i="1"/>
  <c r="W347" i="1"/>
  <c r="W350" i="1"/>
  <c r="W352" i="1"/>
  <c r="W351" i="1"/>
  <c r="W354" i="1"/>
  <c r="W356" i="1"/>
  <c r="W355" i="1"/>
  <c r="W357" i="1"/>
  <c r="W359" i="1"/>
  <c r="W360" i="1"/>
  <c r="W361" i="1"/>
  <c r="W363" i="1"/>
  <c r="W365" i="1"/>
  <c r="W366" i="1"/>
  <c r="W367" i="1"/>
  <c r="W368" i="1"/>
  <c r="W369" i="1"/>
  <c r="W370" i="1"/>
  <c r="W372" i="1"/>
  <c r="W373" i="1"/>
  <c r="W375" i="1"/>
  <c r="W376" i="1"/>
  <c r="W377" i="1"/>
  <c r="W378" i="1"/>
  <c r="W379" i="1"/>
  <c r="W380" i="1"/>
  <c r="W381" i="1"/>
  <c r="W383" i="1"/>
  <c r="W384" i="1"/>
  <c r="W385" i="1"/>
  <c r="W386" i="1"/>
  <c r="W387" i="1"/>
  <c r="W388" i="1"/>
  <c r="W390" i="1"/>
  <c r="W391" i="1"/>
  <c r="W392" i="1"/>
  <c r="W394" i="1"/>
  <c r="W395" i="1"/>
  <c r="W396" i="1"/>
  <c r="W397" i="1"/>
  <c r="W398" i="1"/>
  <c r="W399" i="1"/>
  <c r="W400" i="1"/>
  <c r="W401" i="1"/>
  <c r="W402" i="1"/>
  <c r="W403" i="1"/>
  <c r="W404" i="1"/>
  <c r="W406" i="1"/>
  <c r="W407" i="1"/>
  <c r="W409" i="1"/>
  <c r="W410" i="1"/>
  <c r="W411" i="1"/>
  <c r="W412" i="1"/>
  <c r="W413" i="1"/>
  <c r="W414" i="1"/>
  <c r="W415" i="1"/>
  <c r="W416" i="1"/>
  <c r="W418" i="1"/>
  <c r="W419" i="1"/>
  <c r="W421" i="1"/>
  <c r="W422" i="1"/>
  <c r="W424" i="1"/>
  <c r="W426" i="1"/>
  <c r="W427" i="1"/>
  <c r="W428" i="1"/>
  <c r="W429" i="1"/>
  <c r="W430" i="1"/>
  <c r="W431" i="1"/>
  <c r="W433" i="1"/>
  <c r="W434" i="1"/>
  <c r="W435" i="1"/>
  <c r="W436" i="1"/>
  <c r="W437" i="1"/>
  <c r="W438" i="1"/>
  <c r="W439" i="1"/>
  <c r="W440" i="1"/>
  <c r="W441" i="1"/>
  <c r="W442" i="1"/>
  <c r="W443" i="1"/>
  <c r="W445" i="1"/>
  <c r="W446" i="1"/>
  <c r="W447" i="1"/>
  <c r="W448" i="1"/>
  <c r="W449" i="1"/>
  <c r="W450" i="1"/>
  <c r="W451" i="1"/>
  <c r="W452" i="1"/>
  <c r="W453" i="1"/>
  <c r="W454" i="1"/>
  <c r="W455" i="1"/>
  <c r="W456" i="1"/>
  <c r="W457" i="1"/>
  <c r="W458" i="1"/>
  <c r="W460" i="1"/>
  <c r="W461" i="1"/>
  <c r="W462" i="1"/>
  <c r="W463" i="1"/>
  <c r="W464" i="1"/>
  <c r="W465" i="1"/>
  <c r="W466" i="1"/>
  <c r="W467" i="1"/>
  <c r="W468" i="1"/>
  <c r="W469" i="1"/>
  <c r="W470" i="1"/>
  <c r="W472" i="1"/>
  <c r="W473" i="1"/>
  <c r="W474" i="1"/>
  <c r="W475" i="1"/>
  <c r="W476" i="1"/>
  <c r="W477" i="1"/>
  <c r="W478" i="1"/>
  <c r="W479" i="1"/>
  <c r="W480" i="1"/>
  <c r="W481" i="1"/>
  <c r="W482" i="1"/>
  <c r="W483" i="1"/>
  <c r="W484" i="1"/>
  <c r="W485" i="1"/>
  <c r="W486" i="1"/>
  <c r="W487" i="1"/>
  <c r="W488" i="1"/>
  <c r="W489" i="1"/>
  <c r="W490" i="1"/>
  <c r="W491" i="1"/>
  <c r="W492" i="1"/>
  <c r="W493" i="1"/>
  <c r="W495" i="1"/>
  <c r="W494" i="1"/>
  <c r="W496" i="1"/>
  <c r="W497" i="1"/>
  <c r="W498" i="1"/>
  <c r="W499" i="1"/>
  <c r="W500" i="1"/>
  <c r="W501" i="1"/>
  <c r="W502" i="1"/>
  <c r="W503" i="1"/>
  <c r="W504" i="1"/>
  <c r="W505" i="1"/>
  <c r="W506" i="1"/>
  <c r="W507" i="1"/>
  <c r="W508" i="1"/>
  <c r="W509" i="1"/>
  <c r="W510" i="1"/>
  <c r="W511" i="1"/>
  <c r="W514" i="1"/>
  <c r="W515" i="1"/>
  <c r="W516" i="1"/>
  <c r="W517" i="1"/>
  <c r="W518" i="1"/>
  <c r="W519" i="1"/>
  <c r="W520" i="1"/>
  <c r="W521" i="1"/>
  <c r="W522" i="1"/>
  <c r="W524" i="1"/>
  <c r="W525" i="1"/>
  <c r="W526" i="1"/>
  <c r="W527" i="1"/>
  <c r="W528" i="1"/>
  <c r="W529" i="1"/>
  <c r="W530" i="1"/>
  <c r="D530" i="1" l="1"/>
  <c r="C530" i="1"/>
  <c r="C526" i="1"/>
  <c r="D526" i="1"/>
  <c r="C527" i="1"/>
  <c r="D527" i="1"/>
  <c r="C528" i="1"/>
  <c r="D528" i="1"/>
  <c r="C529" i="1"/>
  <c r="D529" i="1"/>
  <c r="C525" i="1"/>
  <c r="C524" i="1"/>
  <c r="C522" i="1"/>
  <c r="D522" i="1"/>
  <c r="C521" i="1"/>
  <c r="D521" i="1"/>
  <c r="C520" i="1"/>
  <c r="D520" i="1"/>
  <c r="C519" i="1"/>
  <c r="D519" i="1"/>
  <c r="C518" i="1"/>
  <c r="D518" i="1"/>
  <c r="C517" i="1"/>
  <c r="D517" i="1"/>
  <c r="C516" i="1"/>
  <c r="D516" i="1"/>
  <c r="D515" i="1"/>
  <c r="D514" i="1"/>
  <c r="D513" i="1"/>
  <c r="D512" i="1"/>
  <c r="M515" i="1"/>
  <c r="M514" i="1"/>
  <c r="M513" i="1"/>
  <c r="C515" i="1"/>
  <c r="C514" i="1"/>
  <c r="M512" i="1" l="1"/>
  <c r="M511" i="1"/>
  <c r="M510" i="1"/>
  <c r="D511" i="1"/>
  <c r="D510" i="1"/>
  <c r="C512" i="1"/>
  <c r="C511" i="1"/>
  <c r="D509" i="1"/>
  <c r="C510" i="1" l="1"/>
  <c r="M509" i="1"/>
  <c r="C509" i="1"/>
  <c r="C508" i="1"/>
  <c r="D508" i="1"/>
  <c r="C507" i="1"/>
  <c r="D507" i="1"/>
  <c r="C506" i="1"/>
  <c r="D506" i="1"/>
  <c r="C505" i="1"/>
  <c r="D505" i="1"/>
  <c r="M504" i="1"/>
  <c r="C504" i="1"/>
  <c r="M503" i="1"/>
  <c r="M502" i="1"/>
  <c r="M501" i="1"/>
  <c r="M500" i="1"/>
  <c r="M499" i="1"/>
  <c r="M498" i="1"/>
  <c r="M497" i="1"/>
  <c r="M496" i="1"/>
  <c r="C503" i="1"/>
  <c r="D503" i="1"/>
  <c r="D415" i="1"/>
  <c r="C435" i="1"/>
  <c r="D435" i="1"/>
  <c r="C411" i="1"/>
  <c r="D411" i="1"/>
  <c r="C398" i="1"/>
  <c r="D398" i="1"/>
  <c r="C384" i="1"/>
  <c r="D384" i="1"/>
  <c r="C303" i="1"/>
  <c r="D303" i="1"/>
  <c r="C273" i="1"/>
  <c r="D273" i="1"/>
  <c r="C500" i="1"/>
  <c r="D500" i="1"/>
  <c r="D497" i="1"/>
  <c r="C352" i="1"/>
  <c r="D352" i="1"/>
  <c r="C312" i="1"/>
  <c r="D312" i="1"/>
  <c r="C295" i="1"/>
  <c r="D295" i="1"/>
  <c r="C422" i="1"/>
  <c r="D422" i="1"/>
  <c r="C380" i="1"/>
  <c r="D380" i="1"/>
  <c r="C466" i="1"/>
  <c r="D466" i="1"/>
  <c r="C472" i="1"/>
  <c r="D472" i="1"/>
  <c r="C455" i="1" l="1"/>
  <c r="D455" i="1"/>
  <c r="C453" i="1" l="1"/>
  <c r="D453" i="1"/>
  <c r="C456" i="1"/>
  <c r="D456" i="1"/>
  <c r="C443" i="1"/>
  <c r="D443" i="1"/>
  <c r="C470" i="1"/>
  <c r="D470" i="1"/>
  <c r="D465" i="1" l="1"/>
  <c r="C479" i="1"/>
  <c r="D479" i="1"/>
  <c r="C486" i="1" l="1"/>
  <c r="D486" i="1"/>
  <c r="C416" i="1"/>
  <c r="D416" i="1"/>
  <c r="C366" i="1"/>
  <c r="D366" i="1"/>
  <c r="C65" i="1"/>
  <c r="D65" i="1"/>
  <c r="C23" i="1"/>
  <c r="D23" i="1"/>
  <c r="C50" i="1"/>
  <c r="D50" i="1"/>
  <c r="M93" i="1"/>
  <c r="C93" i="1"/>
  <c r="D93" i="1"/>
  <c r="M30" i="1"/>
  <c r="C30" i="1"/>
  <c r="D30" i="1"/>
  <c r="C408" i="1"/>
  <c r="C382" i="1"/>
  <c r="C315" i="1"/>
  <c r="C257" i="1"/>
  <c r="C174" i="1"/>
  <c r="C143" i="1"/>
  <c r="C129" i="1"/>
  <c r="C118" i="1"/>
  <c r="C103" i="1"/>
  <c r="C501" i="1"/>
  <c r="D501" i="1" l="1"/>
  <c r="C498" i="1"/>
  <c r="D498" i="1"/>
  <c r="D499" i="1"/>
  <c r="C499" i="1"/>
  <c r="C502" i="1"/>
  <c r="D502" i="1"/>
  <c r="M206" i="1"/>
  <c r="M444" i="1"/>
  <c r="C496" i="1" l="1"/>
  <c r="D496" i="1"/>
  <c r="M494" i="1"/>
  <c r="C494" i="1"/>
  <c r="D494" i="1"/>
  <c r="M182" i="1" l="1"/>
  <c r="M168" i="1"/>
  <c r="M157" i="1"/>
  <c r="M155" i="1"/>
  <c r="M96" i="1"/>
  <c r="M95" i="1"/>
  <c r="M90" i="1"/>
  <c r="M88" i="1"/>
  <c r="M85" i="1"/>
  <c r="M64" i="1"/>
  <c r="M58" i="1"/>
  <c r="M26" i="1"/>
  <c r="M19" i="1"/>
  <c r="M15" i="1"/>
  <c r="M11" i="1"/>
  <c r="M3" i="1"/>
  <c r="M242" i="1"/>
  <c r="M230" i="1"/>
  <c r="M228" i="1"/>
  <c r="M181" i="1"/>
  <c r="M165" i="1"/>
  <c r="M159" i="1"/>
  <c r="M158" i="1"/>
  <c r="M156" i="1"/>
  <c r="M154" i="1"/>
  <c r="M152" i="1"/>
  <c r="M151" i="1"/>
  <c r="M133" i="1"/>
  <c r="M132" i="1"/>
  <c r="M131" i="1"/>
  <c r="M123" i="1"/>
  <c r="M120" i="1"/>
  <c r="M105" i="1"/>
  <c r="M59" i="1"/>
  <c r="M330" i="1"/>
  <c r="M323" i="1"/>
  <c r="M319" i="1"/>
  <c r="M317" i="1"/>
  <c r="M290" i="1"/>
  <c r="M238" i="1"/>
  <c r="M190" i="1"/>
  <c r="M441" i="1"/>
  <c r="M440" i="1"/>
  <c r="M426" i="1"/>
  <c r="M396" i="1"/>
  <c r="M376" i="1"/>
  <c r="M292" i="1"/>
  <c r="M262" i="1"/>
  <c r="M261" i="1"/>
  <c r="M246" i="1"/>
  <c r="M210" i="1"/>
  <c r="M167" i="1"/>
  <c r="M142" i="1"/>
  <c r="M239" i="1"/>
  <c r="M394" i="1"/>
  <c r="M359" i="1"/>
  <c r="M279" i="1"/>
  <c r="M224" i="1"/>
  <c r="M388" i="1"/>
  <c r="M431" i="1"/>
  <c r="M488" i="1"/>
  <c r="M485" i="1"/>
  <c r="M392" i="1"/>
  <c r="M430" i="1"/>
  <c r="M421" i="1"/>
  <c r="M413" i="1"/>
  <c r="M391" i="1"/>
  <c r="M357" i="1"/>
  <c r="M329" i="1"/>
  <c r="M309" i="1"/>
  <c r="M297" i="1"/>
  <c r="M245" i="1"/>
  <c r="M236" i="1"/>
  <c r="M489" i="1"/>
  <c r="M484" i="1"/>
  <c r="M483" i="1"/>
  <c r="M78" i="1"/>
  <c r="M448" i="1"/>
  <c r="M436" i="1"/>
  <c r="M332" i="1"/>
  <c r="M219" i="1"/>
  <c r="M203" i="1"/>
  <c r="M194" i="1"/>
  <c r="M161" i="1"/>
  <c r="M153" i="1"/>
  <c r="M137" i="1"/>
  <c r="M116" i="1"/>
  <c r="M104" i="1"/>
  <c r="M99" i="1"/>
  <c r="M92" i="1"/>
  <c r="M66" i="1"/>
  <c r="M32" i="1"/>
  <c r="M29" i="1"/>
  <c r="M79" i="1"/>
  <c r="M162" i="1"/>
  <c r="M160" i="1"/>
  <c r="M141" i="1"/>
  <c r="M136" i="1"/>
  <c r="M122" i="1"/>
  <c r="M115" i="1"/>
  <c r="M106" i="1"/>
  <c r="M71" i="1"/>
  <c r="M134" i="1"/>
  <c r="M102" i="1"/>
  <c r="M205" i="1"/>
  <c r="M75" i="1"/>
  <c r="M195" i="1"/>
  <c r="M25" i="1"/>
  <c r="M22" i="1"/>
  <c r="M227" i="1"/>
  <c r="M221" i="1"/>
  <c r="M213" i="1"/>
  <c r="M186" i="1"/>
  <c r="M177" i="1"/>
  <c r="M46" i="1"/>
  <c r="M170" i="1"/>
  <c r="M169" i="1"/>
  <c r="M147" i="1"/>
  <c r="M146" i="1"/>
  <c r="M47" i="1"/>
  <c r="M44" i="1"/>
  <c r="M43" i="1"/>
  <c r="M42" i="1"/>
  <c r="M41" i="1"/>
  <c r="M37" i="1"/>
  <c r="M36" i="1"/>
  <c r="M35" i="1"/>
  <c r="M34" i="1"/>
  <c r="M33" i="1"/>
  <c r="M28" i="1"/>
  <c r="M27" i="1"/>
  <c r="M13" i="1"/>
  <c r="M9" i="1"/>
  <c r="M6" i="1"/>
  <c r="M229" i="1"/>
  <c r="M69" i="1" l="1"/>
  <c r="M52" i="1"/>
  <c r="M56" i="1"/>
  <c r="M491" i="1"/>
  <c r="M492" i="1"/>
  <c r="M495" i="1"/>
  <c r="M476" i="1"/>
  <c r="M475" i="1"/>
  <c r="M481" i="1"/>
  <c r="M467" i="1"/>
  <c r="M439" i="1"/>
  <c r="M429" i="1"/>
  <c r="M412" i="1"/>
  <c r="M414" i="1"/>
  <c r="M452" i="1"/>
  <c r="M449" i="1"/>
  <c r="M454" i="1"/>
  <c r="M451" i="1"/>
  <c r="M393" i="1"/>
  <c r="M417" i="1"/>
  <c r="M423" i="1"/>
  <c r="M425" i="1"/>
  <c r="M458" i="1"/>
  <c r="M415" i="1"/>
  <c r="M465" i="1"/>
  <c r="M462" i="1"/>
  <c r="M461" i="1"/>
  <c r="M407" i="1"/>
  <c r="M344" i="1"/>
  <c r="M346" i="1"/>
  <c r="M311" i="1"/>
  <c r="M288" i="1"/>
  <c r="M267" i="1"/>
  <c r="M434" i="1"/>
  <c r="M433" i="1"/>
  <c r="M419" i="1"/>
  <c r="M406" i="1"/>
  <c r="M379" i="1"/>
  <c r="M333" i="1"/>
  <c r="M296" i="1"/>
  <c r="M404" i="1"/>
  <c r="M31" i="1"/>
  <c r="M20" i="1"/>
  <c r="M18" i="1"/>
  <c r="M16" i="1"/>
  <c r="M12" i="1"/>
  <c r="M7" i="1"/>
  <c r="M4" i="1"/>
  <c r="M53" i="1"/>
  <c r="M40" i="1"/>
  <c r="M185" i="1"/>
  <c r="M232" i="1"/>
  <c r="M223" i="1"/>
  <c r="M212" i="1"/>
  <c r="M204" i="1"/>
  <c r="M192" i="1"/>
  <c r="M184" i="1"/>
  <c r="M166" i="1"/>
  <c r="M163" i="1"/>
  <c r="M139" i="1"/>
  <c r="M125" i="1"/>
  <c r="M121" i="1"/>
  <c r="M108" i="1"/>
  <c r="M97" i="1"/>
  <c r="M57" i="1"/>
  <c r="M39" i="1"/>
  <c r="M401" i="1"/>
  <c r="M361" i="1"/>
  <c r="M328" i="1"/>
  <c r="M358" i="1"/>
  <c r="M349" i="1"/>
  <c r="M464" i="1"/>
  <c r="M446" i="1"/>
  <c r="M424" i="1"/>
  <c r="M410" i="1"/>
  <c r="M390" i="1"/>
  <c r="M372" i="1"/>
  <c r="M365" i="1"/>
  <c r="M360" i="1"/>
  <c r="M362" i="1"/>
  <c r="M351" i="1"/>
  <c r="M350" i="1"/>
  <c r="M345" i="1"/>
  <c r="M322" i="1"/>
  <c r="M283" i="1"/>
  <c r="M280" i="1"/>
  <c r="M278" i="1"/>
  <c r="M277" i="1"/>
  <c r="M259" i="1"/>
  <c r="M244" i="1"/>
  <c r="M241" i="1"/>
  <c r="M240" i="1"/>
  <c r="M222" i="1"/>
  <c r="M211" i="1"/>
  <c r="M196" i="1"/>
  <c r="M183" i="1"/>
  <c r="M180" i="1"/>
  <c r="M171" i="1"/>
  <c r="M164" i="1"/>
  <c r="M138" i="1"/>
  <c r="M130" i="1"/>
  <c r="M124" i="1"/>
  <c r="M114" i="1"/>
  <c r="M113" i="1"/>
  <c r="M110" i="1"/>
  <c r="M112" i="1"/>
  <c r="M111" i="1"/>
  <c r="M89" i="1"/>
  <c r="M397" i="1"/>
  <c r="M378" i="1"/>
  <c r="M369" i="1"/>
  <c r="M356" i="1"/>
  <c r="M342" i="1"/>
  <c r="M341" i="1"/>
  <c r="M331" i="1"/>
  <c r="M327" i="1"/>
  <c r="M300" i="1"/>
  <c r="M193" i="1"/>
  <c r="M24" i="1" l="1"/>
  <c r="M2" i="1"/>
  <c r="M8" i="1"/>
  <c r="M10" i="1"/>
  <c r="M21" i="1"/>
  <c r="M94" i="1"/>
  <c r="M201" i="1"/>
  <c r="M45" i="1"/>
  <c r="M14" i="1"/>
  <c r="M17" i="1"/>
  <c r="M60" i="1"/>
  <c r="M98" i="1"/>
  <c r="M38" i="1"/>
  <c r="M91" i="1"/>
  <c r="M101" i="1"/>
  <c r="M127" i="1"/>
  <c r="M175" i="1"/>
  <c r="M48" i="1"/>
  <c r="M119" i="1"/>
  <c r="M144" i="1"/>
  <c r="M145" i="1"/>
  <c r="M149" i="1"/>
  <c r="M367" i="1"/>
  <c r="M264" i="1"/>
  <c r="M375" i="1"/>
  <c r="M347" i="1"/>
  <c r="M355" i="1"/>
  <c r="M368" i="1"/>
  <c r="M299" i="1"/>
  <c r="M373" i="1"/>
  <c r="M381" i="1"/>
  <c r="M282" i="1"/>
  <c r="M272" i="1"/>
  <c r="M256" i="1"/>
  <c r="M100" i="1"/>
  <c r="M316" i="1"/>
  <c r="M409" i="1"/>
  <c r="M291" i="1"/>
  <c r="M428" i="1"/>
  <c r="M178" i="1"/>
  <c r="M188" i="1"/>
  <c r="M173" i="1"/>
  <c r="M176" i="1"/>
  <c r="M247" i="1"/>
  <c r="M172" i="1"/>
  <c r="M198" i="1"/>
  <c r="M197" i="1"/>
  <c r="M268" i="1"/>
  <c r="M304" i="1"/>
  <c r="M447" i="1"/>
  <c r="M310" i="1"/>
  <c r="M318" i="1"/>
  <c r="M335" i="1"/>
  <c r="M269" i="1"/>
  <c r="M254" i="1"/>
  <c r="M248" i="1"/>
  <c r="M336" i="1"/>
  <c r="M313" i="1"/>
  <c r="M214" i="1"/>
  <c r="M215" i="1"/>
  <c r="M209" i="1"/>
  <c r="M199" i="1"/>
  <c r="M202" i="1"/>
  <c r="M233" i="1"/>
  <c r="M216" i="1"/>
  <c r="M326" i="1"/>
  <c r="M293" i="1"/>
  <c r="M265" i="1"/>
  <c r="M231" i="1"/>
  <c r="M284" i="1"/>
  <c r="M274" i="1"/>
  <c r="M338" i="1"/>
  <c r="M348" i="1"/>
  <c r="M374" i="1"/>
  <c r="M371" i="1"/>
  <c r="M364" i="1"/>
  <c r="M266" i="1"/>
  <c r="M343" i="1"/>
  <c r="M471" i="1"/>
  <c r="M493" i="1"/>
  <c r="M84" i="1"/>
  <c r="M469" i="1"/>
  <c r="M418" i="1"/>
  <c r="M339" i="1"/>
  <c r="M82" i="1"/>
  <c r="M83" i="1"/>
  <c r="M77" i="1"/>
  <c r="M74" i="1"/>
  <c r="M321" i="1"/>
  <c r="M235" i="1"/>
  <c r="M179" i="1"/>
  <c r="M189" i="1"/>
  <c r="M117" i="1"/>
  <c r="M109" i="1"/>
  <c r="M353" i="1"/>
  <c r="M80" i="1"/>
  <c r="M68" i="1"/>
  <c r="M140" i="1"/>
  <c r="M61" i="1"/>
  <c r="M107" i="1"/>
  <c r="M67" i="1"/>
  <c r="M76" i="1"/>
  <c r="M405" i="1"/>
  <c r="M432" i="1"/>
  <c r="M389" i="1"/>
  <c r="M252" i="1"/>
  <c r="M442" i="1"/>
  <c r="M400" i="1"/>
  <c r="M334" i="1"/>
  <c r="M445" i="1"/>
  <c r="M340" i="1"/>
  <c r="M5" i="1" l="1"/>
  <c r="M87" i="1"/>
  <c r="M86" i="1"/>
  <c r="M51" i="1"/>
  <c r="M55" i="1"/>
  <c r="M54" i="1"/>
  <c r="M459" i="1"/>
  <c r="M420" i="1"/>
  <c r="M275" i="1"/>
  <c r="M255" i="1"/>
  <c r="M217" i="1"/>
  <c r="M460" i="1"/>
  <c r="M386" i="1"/>
  <c r="M314" i="1"/>
  <c r="M294" i="1"/>
  <c r="M302" i="1"/>
  <c r="M276" i="1"/>
  <c r="M287" i="1"/>
  <c r="M249" i="1"/>
  <c r="M243" i="1"/>
  <c r="M135" i="1"/>
  <c r="M73" i="1"/>
  <c r="M72" i="1"/>
  <c r="M62" i="1"/>
  <c r="M63" i="1"/>
  <c r="M70" i="1"/>
  <c r="D438" i="1" l="1"/>
  <c r="C438" i="1"/>
  <c r="C475" i="1"/>
  <c r="C476" i="1"/>
  <c r="D475" i="1"/>
  <c r="D476" i="1"/>
  <c r="C485" i="1"/>
  <c r="C484" i="1"/>
  <c r="C480" i="1"/>
  <c r="C487" i="1"/>
  <c r="C482" i="1"/>
  <c r="C481" i="1"/>
  <c r="D485" i="1"/>
  <c r="D484" i="1"/>
  <c r="D480" i="1"/>
  <c r="D487" i="1"/>
  <c r="D482" i="1"/>
  <c r="D481" i="1"/>
  <c r="C467" i="1"/>
  <c r="C471" i="1"/>
  <c r="C483" i="1"/>
  <c r="C478" i="1"/>
  <c r="C477" i="1"/>
  <c r="C488" i="1"/>
  <c r="D467" i="1"/>
  <c r="D471" i="1"/>
  <c r="D483" i="1"/>
  <c r="D478" i="1"/>
  <c r="D477" i="1"/>
  <c r="D488" i="1"/>
  <c r="C464" i="1"/>
  <c r="C392" i="1"/>
  <c r="C469" i="1"/>
  <c r="C468" i="1"/>
  <c r="C473" i="1"/>
  <c r="C474" i="1"/>
  <c r="D464" i="1"/>
  <c r="D392" i="1"/>
  <c r="D469" i="1"/>
  <c r="D468" i="1"/>
  <c r="D473" i="1"/>
  <c r="D474" i="1"/>
  <c r="C493" i="1"/>
  <c r="D493" i="1"/>
  <c r="C495" i="1" l="1"/>
  <c r="C492" i="1"/>
  <c r="C491" i="1"/>
  <c r="C490" i="1"/>
  <c r="D495" i="1"/>
  <c r="D492" i="1"/>
  <c r="D491" i="1"/>
  <c r="D490" i="1"/>
  <c r="C489" i="1" l="1"/>
  <c r="D489" i="1"/>
  <c r="C70" i="1" l="1"/>
  <c r="D70" i="1"/>
  <c r="C63" i="1"/>
  <c r="D63" i="1"/>
  <c r="C5" i="1"/>
  <c r="D5" i="1"/>
  <c r="D235" i="1"/>
  <c r="C235" i="1"/>
  <c r="C76" i="1"/>
  <c r="D76" i="1"/>
  <c r="C437" i="1"/>
  <c r="D437" i="1"/>
  <c r="C445" i="1"/>
  <c r="D445" i="1"/>
  <c r="C436" i="1"/>
  <c r="D436" i="1"/>
  <c r="C442" i="1"/>
  <c r="D442" i="1"/>
  <c r="C440" i="1"/>
  <c r="D440" i="1"/>
  <c r="C459" i="1"/>
  <c r="D459" i="1"/>
  <c r="C447" i="1"/>
  <c r="D447" i="1"/>
  <c r="C454" i="1"/>
  <c r="D454" i="1"/>
  <c r="C458" i="1"/>
  <c r="D458" i="1"/>
  <c r="C457" i="1"/>
  <c r="D457" i="1"/>
  <c r="C460" i="1"/>
  <c r="D460" i="1"/>
  <c r="C465" i="1"/>
  <c r="C451" i="1"/>
  <c r="D451" i="1"/>
  <c r="C449" i="1"/>
  <c r="D449" i="1"/>
  <c r="C452" i="1"/>
  <c r="D452" i="1"/>
  <c r="C448" i="1"/>
  <c r="D448" i="1"/>
  <c r="C444" i="1"/>
  <c r="D444" i="1"/>
  <c r="C441" i="1"/>
  <c r="D441" i="1"/>
  <c r="C439" i="1"/>
  <c r="D439" i="1"/>
  <c r="C450" i="1"/>
  <c r="D450" i="1"/>
  <c r="C463" i="1"/>
  <c r="D463" i="1"/>
  <c r="C270" i="1"/>
  <c r="D270" i="1"/>
  <c r="C208" i="1"/>
  <c r="D208" i="1"/>
  <c r="C207" i="1"/>
  <c r="D207" i="1"/>
  <c r="C200" i="1"/>
  <c r="D200" i="1"/>
  <c r="C187" i="1"/>
  <c r="D187" i="1"/>
  <c r="C461" i="1"/>
  <c r="D461" i="1"/>
  <c r="C462" i="1"/>
  <c r="D462" i="1"/>
  <c r="C358" i="1"/>
  <c r="D358" i="1"/>
  <c r="C349" i="1"/>
  <c r="D349" i="1"/>
  <c r="C185" i="1"/>
  <c r="D185" i="1"/>
  <c r="C2" i="1"/>
  <c r="C446" i="1"/>
  <c r="D446" i="1"/>
  <c r="C404" i="1"/>
  <c r="D404" i="1"/>
  <c r="C31" i="1"/>
  <c r="D31" i="1"/>
  <c r="C81" i="1"/>
  <c r="D81" i="1"/>
  <c r="C39" i="1"/>
  <c r="D39" i="1"/>
  <c r="C221" i="1"/>
  <c r="D221" i="1"/>
  <c r="C157" i="1"/>
  <c r="D157" i="1"/>
  <c r="D21" i="1"/>
  <c r="D24" i="1"/>
  <c r="D38" i="1"/>
  <c r="D60" i="1"/>
  <c r="D91" i="1"/>
  <c r="D101" i="1"/>
  <c r="D119" i="1"/>
  <c r="D127" i="1"/>
  <c r="D144" i="1"/>
  <c r="D149" i="1"/>
  <c r="D175" i="1"/>
  <c r="D17" i="1"/>
  <c r="C175" i="1"/>
  <c r="C149" i="1"/>
  <c r="C144" i="1"/>
  <c r="C127" i="1"/>
  <c r="C119" i="1"/>
  <c r="C101" i="1"/>
  <c r="C91" i="1"/>
  <c r="C60" i="1"/>
  <c r="C38" i="1"/>
  <c r="C24" i="1"/>
  <c r="C21" i="1"/>
  <c r="C17" i="1"/>
  <c r="C8" i="1"/>
  <c r="C10" i="1"/>
  <c r="C14" i="1"/>
  <c r="D2" i="1"/>
  <c r="D8" i="1"/>
  <c r="D10" i="1"/>
  <c r="D14" i="1"/>
  <c r="R44" i="1"/>
  <c r="D80" i="1"/>
  <c r="D3" i="1"/>
  <c r="D4" i="1"/>
  <c r="D6" i="1"/>
  <c r="D7" i="1"/>
  <c r="D9" i="1"/>
  <c r="D11" i="1"/>
  <c r="D12" i="1"/>
  <c r="D13" i="1"/>
  <c r="D15" i="1"/>
  <c r="D16" i="1"/>
  <c r="D18" i="1"/>
  <c r="D45" i="1"/>
  <c r="D19" i="1"/>
  <c r="D20" i="1"/>
  <c r="D22" i="1"/>
  <c r="D25" i="1"/>
  <c r="D26" i="1"/>
  <c r="D27" i="1"/>
  <c r="D28" i="1"/>
  <c r="D29" i="1"/>
  <c r="D32" i="1"/>
  <c r="D33" i="1"/>
  <c r="D34" i="1"/>
  <c r="D35" i="1"/>
  <c r="D36" i="1"/>
  <c r="D37" i="1"/>
  <c r="D40" i="1"/>
  <c r="D41" i="1"/>
  <c r="D42" i="1"/>
  <c r="D43" i="1"/>
  <c r="D44" i="1"/>
  <c r="D46" i="1"/>
  <c r="D47" i="1"/>
  <c r="D48" i="1"/>
  <c r="D51" i="1"/>
  <c r="D52" i="1"/>
  <c r="D53" i="1"/>
  <c r="D54" i="1"/>
  <c r="D55" i="1"/>
  <c r="D56" i="1"/>
  <c r="D57" i="1"/>
  <c r="D58" i="1"/>
  <c r="D59" i="1"/>
  <c r="D61" i="1"/>
  <c r="D62" i="1"/>
  <c r="D64" i="1"/>
  <c r="D67" i="1"/>
  <c r="D66" i="1"/>
  <c r="D68" i="1"/>
  <c r="D69" i="1"/>
  <c r="D71" i="1"/>
  <c r="D72" i="1"/>
  <c r="D73" i="1"/>
  <c r="D74" i="1"/>
  <c r="D75" i="1"/>
  <c r="D77" i="1"/>
  <c r="D79" i="1"/>
  <c r="D78" i="1"/>
  <c r="D82" i="1"/>
  <c r="D83" i="1"/>
  <c r="D84" i="1"/>
  <c r="D85" i="1"/>
  <c r="D86" i="1"/>
  <c r="D87" i="1"/>
  <c r="D88" i="1"/>
  <c r="D89" i="1"/>
  <c r="D90" i="1"/>
  <c r="D92" i="1"/>
  <c r="D94" i="1"/>
  <c r="D96" i="1"/>
  <c r="D95" i="1"/>
  <c r="D97" i="1"/>
  <c r="D99" i="1"/>
  <c r="D98" i="1"/>
  <c r="D100" i="1"/>
  <c r="D102" i="1"/>
  <c r="D104" i="1"/>
  <c r="D105" i="1"/>
  <c r="D106" i="1"/>
  <c r="D107" i="1"/>
  <c r="D111" i="1"/>
  <c r="D109" i="1"/>
  <c r="D112" i="1"/>
  <c r="D110" i="1"/>
  <c r="D108" i="1"/>
  <c r="D113" i="1"/>
  <c r="D114" i="1"/>
  <c r="D117" i="1"/>
  <c r="D115" i="1"/>
  <c r="D116" i="1"/>
  <c r="D120" i="1"/>
  <c r="D121" i="1"/>
  <c r="D122" i="1"/>
  <c r="D123" i="1"/>
  <c r="D124" i="1"/>
  <c r="D125" i="1"/>
  <c r="D126" i="1"/>
  <c r="D128" i="1"/>
  <c r="D130" i="1"/>
  <c r="D132" i="1"/>
  <c r="D131" i="1"/>
  <c r="D133" i="1"/>
  <c r="D134" i="1"/>
  <c r="D135" i="1"/>
  <c r="D136" i="1"/>
  <c r="D137" i="1"/>
  <c r="D139" i="1"/>
  <c r="D138" i="1"/>
  <c r="D140" i="1"/>
  <c r="D141" i="1"/>
  <c r="D142" i="1"/>
  <c r="D145" i="1"/>
  <c r="D146" i="1"/>
  <c r="D147" i="1"/>
  <c r="D148" i="1"/>
  <c r="D150" i="1"/>
  <c r="D152" i="1"/>
  <c r="D151" i="1"/>
  <c r="D153" i="1"/>
  <c r="D154" i="1"/>
  <c r="D155" i="1"/>
  <c r="D156" i="1"/>
  <c r="D158" i="1"/>
  <c r="D159" i="1"/>
  <c r="D160" i="1"/>
  <c r="D161" i="1"/>
  <c r="D162" i="1"/>
  <c r="D163" i="1"/>
  <c r="D164" i="1"/>
  <c r="D166" i="1"/>
  <c r="D165" i="1"/>
  <c r="D167" i="1"/>
  <c r="D168" i="1"/>
  <c r="D169" i="1"/>
  <c r="D170" i="1"/>
  <c r="D171" i="1"/>
  <c r="D173" i="1"/>
  <c r="D172" i="1"/>
  <c r="D176" i="1"/>
  <c r="D177" i="1"/>
  <c r="D178" i="1"/>
  <c r="D179" i="1"/>
  <c r="D180" i="1"/>
  <c r="D181" i="1"/>
  <c r="D183" i="1"/>
  <c r="D184" i="1"/>
  <c r="D182" i="1"/>
  <c r="D186" i="1"/>
  <c r="D188" i="1"/>
  <c r="D189" i="1"/>
  <c r="D192" i="1"/>
  <c r="D190" i="1"/>
  <c r="D191" i="1"/>
  <c r="D193" i="1"/>
  <c r="D194" i="1"/>
  <c r="D195" i="1"/>
  <c r="D196" i="1"/>
  <c r="D197" i="1"/>
  <c r="D198" i="1"/>
  <c r="D199" i="1"/>
  <c r="D201" i="1"/>
  <c r="D202" i="1"/>
  <c r="D204" i="1"/>
  <c r="D203" i="1"/>
  <c r="D206" i="1"/>
  <c r="D205" i="1"/>
  <c r="D209" i="1"/>
  <c r="D210" i="1"/>
  <c r="D211" i="1"/>
  <c r="D212" i="1"/>
  <c r="D213" i="1"/>
  <c r="D214" i="1"/>
  <c r="D217" i="1"/>
  <c r="D215" i="1"/>
  <c r="D216" i="1"/>
  <c r="D218" i="1"/>
  <c r="D220" i="1"/>
  <c r="D219" i="1"/>
  <c r="D223" i="1"/>
  <c r="D222" i="1"/>
  <c r="D226" i="1"/>
  <c r="D225" i="1"/>
  <c r="D224" i="1"/>
  <c r="D228" i="1"/>
  <c r="D227" i="1"/>
  <c r="D230" i="1"/>
  <c r="D232" i="1"/>
  <c r="D231" i="1"/>
  <c r="D247" i="1"/>
  <c r="D229" i="1"/>
  <c r="D233" i="1"/>
  <c r="D420" i="1"/>
  <c r="D234" i="1"/>
  <c r="D237" i="1"/>
  <c r="D236" i="1"/>
  <c r="D238" i="1"/>
  <c r="D239" i="1"/>
  <c r="D240" i="1"/>
  <c r="D241" i="1"/>
  <c r="D242" i="1"/>
  <c r="D243" i="1"/>
  <c r="D244" i="1"/>
  <c r="D246" i="1"/>
  <c r="D245" i="1"/>
  <c r="D249" i="1"/>
  <c r="D248" i="1"/>
  <c r="D250" i="1"/>
  <c r="D251" i="1"/>
  <c r="D252" i="1"/>
  <c r="D253" i="1"/>
  <c r="D255" i="1"/>
  <c r="D254" i="1"/>
  <c r="D256" i="1"/>
  <c r="D259" i="1"/>
  <c r="D258" i="1"/>
  <c r="D260" i="1"/>
  <c r="D263" i="1"/>
  <c r="D261" i="1"/>
  <c r="D264" i="1"/>
  <c r="D262" i="1"/>
  <c r="D265" i="1"/>
  <c r="D266" i="1"/>
  <c r="D267" i="1"/>
  <c r="D268" i="1"/>
  <c r="D269" i="1"/>
  <c r="D271" i="1"/>
  <c r="D272" i="1"/>
  <c r="D276" i="1"/>
  <c r="D275" i="1"/>
  <c r="D274" i="1"/>
  <c r="D277" i="1"/>
  <c r="D278" i="1"/>
  <c r="D279" i="1"/>
  <c r="D280" i="1"/>
  <c r="D281" i="1"/>
  <c r="D282" i="1"/>
  <c r="D283" i="1"/>
  <c r="D284" i="1"/>
  <c r="D285" i="1"/>
  <c r="D287" i="1"/>
  <c r="D286" i="1"/>
  <c r="D288" i="1"/>
  <c r="D289" i="1"/>
  <c r="D290" i="1"/>
  <c r="D294" i="1"/>
  <c r="D291" i="1"/>
  <c r="D292" i="1"/>
  <c r="D293" i="1"/>
  <c r="D296" i="1"/>
  <c r="D297" i="1"/>
  <c r="D298" i="1"/>
  <c r="D299" i="1"/>
  <c r="D300" i="1"/>
  <c r="D302" i="1"/>
  <c r="D301" i="1"/>
  <c r="D305" i="1"/>
  <c r="D304" i="1"/>
  <c r="D306" i="1"/>
  <c r="D307" i="1"/>
  <c r="D308" i="1"/>
  <c r="D311" i="1"/>
  <c r="D310" i="1"/>
  <c r="D309" i="1"/>
  <c r="D313" i="1"/>
  <c r="D314" i="1"/>
  <c r="D316" i="1"/>
  <c r="D317" i="1"/>
  <c r="D319" i="1"/>
  <c r="D318" i="1"/>
  <c r="D322" i="1"/>
  <c r="D320" i="1"/>
  <c r="D321" i="1"/>
  <c r="D323" i="1"/>
  <c r="D327" i="1"/>
  <c r="D325" i="1"/>
  <c r="D324" i="1"/>
  <c r="D326" i="1"/>
  <c r="D328" i="1"/>
  <c r="D330" i="1"/>
  <c r="D329" i="1"/>
  <c r="D331" i="1"/>
  <c r="D333" i="1"/>
  <c r="D334" i="1"/>
  <c r="D332" i="1"/>
  <c r="D335" i="1"/>
  <c r="D336" i="1"/>
  <c r="D339" i="1"/>
  <c r="D340" i="1"/>
  <c r="D338" i="1"/>
  <c r="D337" i="1"/>
  <c r="D341" i="1"/>
  <c r="D342" i="1"/>
  <c r="D346" i="1"/>
  <c r="D343" i="1"/>
  <c r="D345" i="1"/>
  <c r="D347" i="1"/>
  <c r="D350" i="1"/>
  <c r="D348" i="1"/>
  <c r="D351" i="1"/>
  <c r="D356" i="1"/>
  <c r="D354" i="1"/>
  <c r="D353" i="1"/>
  <c r="D355" i="1"/>
  <c r="D357" i="1"/>
  <c r="D359" i="1"/>
  <c r="D360" i="1"/>
  <c r="D361" i="1"/>
  <c r="D362" i="1"/>
  <c r="D363" i="1"/>
  <c r="D365" i="1"/>
  <c r="D364" i="1"/>
  <c r="D367" i="1"/>
  <c r="D368" i="1"/>
  <c r="D369" i="1"/>
  <c r="D370" i="1"/>
  <c r="D372" i="1"/>
  <c r="D371" i="1"/>
  <c r="D373" i="1"/>
  <c r="D374" i="1"/>
  <c r="D375" i="1"/>
  <c r="D376" i="1"/>
  <c r="D377" i="1"/>
  <c r="D378" i="1"/>
  <c r="D379" i="1"/>
  <c r="D381" i="1"/>
  <c r="D383" i="1"/>
  <c r="D385" i="1"/>
  <c r="D386" i="1"/>
  <c r="D387" i="1"/>
  <c r="D388" i="1"/>
  <c r="D390" i="1"/>
  <c r="D389" i="1"/>
  <c r="D391" i="1"/>
  <c r="D393" i="1"/>
  <c r="D394" i="1"/>
  <c r="D395" i="1"/>
  <c r="D396" i="1"/>
  <c r="D397" i="1"/>
  <c r="D399" i="1"/>
  <c r="D400" i="1"/>
  <c r="D401" i="1"/>
  <c r="D403" i="1"/>
  <c r="D402" i="1"/>
  <c r="D407" i="1"/>
  <c r="D406" i="1"/>
  <c r="D405" i="1"/>
  <c r="D409" i="1"/>
  <c r="D410" i="1"/>
  <c r="D412" i="1"/>
  <c r="D413" i="1"/>
  <c r="D414" i="1"/>
  <c r="D417" i="1"/>
  <c r="D418" i="1"/>
  <c r="D419" i="1"/>
  <c r="D421" i="1"/>
  <c r="D423" i="1"/>
  <c r="D424" i="1"/>
  <c r="D426" i="1"/>
  <c r="D428" i="1"/>
  <c r="D425" i="1"/>
  <c r="D427" i="1"/>
  <c r="D430" i="1"/>
  <c r="D434" i="1"/>
  <c r="D429" i="1"/>
  <c r="D431" i="1"/>
  <c r="D433" i="1"/>
  <c r="D432" i="1"/>
  <c r="C80" i="1"/>
  <c r="C3" i="1"/>
  <c r="C4" i="1"/>
  <c r="C6" i="1"/>
  <c r="C7" i="1"/>
  <c r="C9" i="1"/>
  <c r="C11" i="1"/>
  <c r="C12" i="1"/>
  <c r="C13" i="1"/>
  <c r="C15" i="1"/>
  <c r="C16" i="1"/>
  <c r="C18" i="1"/>
  <c r="C45" i="1"/>
  <c r="C19" i="1"/>
  <c r="C20" i="1"/>
  <c r="C22" i="1"/>
  <c r="C25" i="1"/>
  <c r="C26" i="1"/>
  <c r="C27" i="1"/>
  <c r="C28" i="1"/>
  <c r="C29" i="1"/>
  <c r="C32" i="1"/>
  <c r="C33" i="1"/>
  <c r="C34" i="1"/>
  <c r="C35" i="1"/>
  <c r="C36" i="1"/>
  <c r="C37" i="1"/>
  <c r="C40" i="1"/>
  <c r="C41" i="1"/>
  <c r="C42" i="1"/>
  <c r="C43" i="1"/>
  <c r="C44" i="1"/>
  <c r="C46" i="1"/>
  <c r="C47" i="1"/>
  <c r="C48" i="1"/>
  <c r="C51" i="1"/>
  <c r="C52" i="1"/>
  <c r="C53" i="1"/>
  <c r="C54" i="1"/>
  <c r="C55" i="1"/>
  <c r="C56" i="1"/>
  <c r="C57" i="1"/>
  <c r="C58" i="1"/>
  <c r="C59" i="1"/>
  <c r="C61" i="1"/>
  <c r="C62" i="1"/>
  <c r="C64" i="1"/>
  <c r="C67" i="1"/>
  <c r="C66" i="1"/>
  <c r="C68" i="1"/>
  <c r="C69" i="1"/>
  <c r="C71" i="1"/>
  <c r="C72" i="1"/>
  <c r="C73" i="1"/>
  <c r="C74" i="1"/>
  <c r="C75" i="1"/>
  <c r="C77" i="1"/>
  <c r="C79" i="1"/>
  <c r="C78" i="1"/>
  <c r="C82" i="1"/>
  <c r="C83" i="1"/>
  <c r="C84" i="1"/>
  <c r="C85" i="1"/>
  <c r="C86" i="1"/>
  <c r="C87" i="1"/>
  <c r="C88" i="1"/>
  <c r="C89" i="1"/>
  <c r="C90" i="1"/>
  <c r="C92" i="1"/>
  <c r="C94" i="1"/>
  <c r="C96" i="1"/>
  <c r="C95" i="1"/>
  <c r="C97" i="1"/>
  <c r="C99" i="1"/>
  <c r="C98" i="1"/>
  <c r="C100" i="1"/>
  <c r="C102" i="1"/>
  <c r="C104" i="1"/>
  <c r="C105" i="1"/>
  <c r="C106" i="1"/>
  <c r="C107" i="1"/>
  <c r="C111" i="1"/>
  <c r="C109" i="1"/>
  <c r="C112" i="1"/>
  <c r="C110" i="1"/>
  <c r="C108" i="1"/>
  <c r="C113" i="1"/>
  <c r="C114" i="1"/>
  <c r="C117" i="1"/>
  <c r="C115" i="1"/>
  <c r="C116" i="1"/>
  <c r="C120" i="1"/>
  <c r="C121" i="1"/>
  <c r="C122" i="1"/>
  <c r="C123" i="1"/>
  <c r="C124" i="1"/>
  <c r="C125" i="1"/>
  <c r="C126" i="1"/>
  <c r="C128" i="1"/>
  <c r="C130" i="1"/>
  <c r="C132" i="1"/>
  <c r="C131" i="1"/>
  <c r="C133" i="1"/>
  <c r="C134" i="1"/>
  <c r="C135" i="1"/>
  <c r="C136" i="1"/>
  <c r="C137" i="1"/>
  <c r="C139" i="1"/>
  <c r="C138" i="1"/>
  <c r="C140" i="1"/>
  <c r="C141" i="1"/>
  <c r="C142" i="1"/>
  <c r="C145" i="1"/>
  <c r="C146" i="1"/>
  <c r="C147" i="1"/>
  <c r="C148" i="1"/>
  <c r="C150" i="1"/>
  <c r="C152" i="1"/>
  <c r="C151" i="1"/>
  <c r="C153" i="1"/>
  <c r="C154" i="1"/>
  <c r="C155" i="1"/>
  <c r="C156" i="1"/>
  <c r="C158" i="1"/>
  <c r="C159" i="1"/>
  <c r="C160" i="1"/>
  <c r="C161" i="1"/>
  <c r="C162" i="1"/>
  <c r="C163" i="1"/>
  <c r="C164" i="1"/>
  <c r="C166" i="1"/>
  <c r="C165" i="1"/>
  <c r="C167" i="1"/>
  <c r="C168" i="1"/>
  <c r="C169" i="1"/>
  <c r="C170" i="1"/>
  <c r="C171" i="1"/>
  <c r="C173" i="1"/>
  <c r="C172" i="1"/>
  <c r="C176" i="1"/>
  <c r="C177" i="1"/>
  <c r="C178" i="1"/>
  <c r="C179" i="1"/>
  <c r="C180" i="1"/>
  <c r="C181" i="1"/>
  <c r="C183" i="1"/>
  <c r="C184" i="1"/>
  <c r="C182" i="1"/>
  <c r="C186" i="1"/>
  <c r="C188" i="1"/>
  <c r="C189" i="1"/>
  <c r="C192" i="1"/>
  <c r="C190" i="1"/>
  <c r="C191" i="1"/>
  <c r="C193" i="1"/>
  <c r="C194" i="1"/>
  <c r="C195" i="1"/>
  <c r="C196" i="1"/>
  <c r="C197" i="1"/>
  <c r="C198" i="1"/>
  <c r="C199" i="1"/>
  <c r="C201" i="1"/>
  <c r="C202" i="1"/>
  <c r="C204" i="1"/>
  <c r="C203" i="1"/>
  <c r="C206" i="1"/>
  <c r="C205" i="1"/>
  <c r="C209" i="1"/>
  <c r="C210" i="1"/>
  <c r="C211" i="1"/>
  <c r="C212" i="1"/>
  <c r="C213" i="1"/>
  <c r="C214" i="1"/>
  <c r="C217" i="1"/>
  <c r="C215" i="1"/>
  <c r="C216" i="1"/>
  <c r="C218" i="1"/>
  <c r="C220" i="1"/>
  <c r="C219" i="1"/>
  <c r="C223" i="1"/>
  <c r="C222" i="1"/>
  <c r="C226" i="1"/>
  <c r="C225" i="1"/>
  <c r="C224" i="1"/>
  <c r="C228" i="1"/>
  <c r="C227" i="1"/>
  <c r="C230" i="1"/>
  <c r="C232" i="1"/>
  <c r="C231" i="1"/>
  <c r="C247" i="1"/>
  <c r="C229" i="1"/>
  <c r="C233" i="1"/>
  <c r="C420" i="1"/>
  <c r="C234" i="1"/>
  <c r="C237" i="1"/>
  <c r="C236" i="1"/>
  <c r="C238" i="1"/>
  <c r="C239" i="1"/>
  <c r="C240" i="1"/>
  <c r="C241" i="1"/>
  <c r="C242" i="1"/>
  <c r="C243" i="1"/>
  <c r="C244" i="1"/>
  <c r="C246" i="1"/>
  <c r="C245" i="1"/>
  <c r="C249" i="1"/>
  <c r="C248" i="1"/>
  <c r="C250" i="1"/>
  <c r="C251" i="1"/>
  <c r="C252" i="1"/>
  <c r="C253" i="1"/>
  <c r="C255" i="1"/>
  <c r="C254" i="1"/>
  <c r="C256" i="1"/>
  <c r="C259" i="1"/>
  <c r="C258" i="1"/>
  <c r="C260" i="1"/>
  <c r="C263" i="1"/>
  <c r="C261" i="1"/>
  <c r="C264" i="1"/>
  <c r="C262" i="1"/>
  <c r="C265" i="1"/>
  <c r="C266" i="1"/>
  <c r="C267" i="1"/>
  <c r="C268" i="1"/>
  <c r="C269" i="1"/>
  <c r="C271" i="1"/>
  <c r="C272" i="1"/>
  <c r="C276" i="1"/>
  <c r="C275" i="1"/>
  <c r="C274" i="1"/>
  <c r="C277" i="1"/>
  <c r="C278" i="1"/>
  <c r="C279" i="1"/>
  <c r="C280" i="1"/>
  <c r="C281" i="1"/>
  <c r="C282" i="1"/>
  <c r="C283" i="1"/>
  <c r="C284" i="1"/>
  <c r="C285" i="1"/>
  <c r="C287" i="1"/>
  <c r="C286" i="1"/>
  <c r="C288" i="1"/>
  <c r="C289" i="1"/>
  <c r="C290" i="1"/>
  <c r="C294" i="1"/>
  <c r="C291" i="1"/>
  <c r="C292" i="1"/>
  <c r="C293" i="1"/>
  <c r="C296" i="1"/>
  <c r="C297" i="1"/>
  <c r="C298" i="1"/>
  <c r="C299" i="1"/>
  <c r="C300" i="1"/>
  <c r="C302" i="1"/>
  <c r="C301" i="1"/>
  <c r="C305" i="1"/>
  <c r="C304" i="1"/>
  <c r="C306" i="1"/>
  <c r="C307" i="1"/>
  <c r="C308" i="1"/>
  <c r="C311" i="1"/>
  <c r="C310" i="1"/>
  <c r="C309" i="1"/>
  <c r="C313" i="1"/>
  <c r="C314" i="1"/>
  <c r="C316" i="1"/>
  <c r="C317" i="1"/>
  <c r="C319" i="1"/>
  <c r="C318" i="1"/>
  <c r="C322" i="1"/>
  <c r="C320" i="1"/>
  <c r="C321" i="1"/>
  <c r="C323" i="1"/>
  <c r="C327" i="1"/>
  <c r="C325" i="1"/>
  <c r="C324" i="1"/>
  <c r="C326" i="1"/>
  <c r="C328" i="1"/>
  <c r="C330" i="1"/>
  <c r="C329" i="1"/>
  <c r="C331" i="1"/>
  <c r="C333" i="1"/>
  <c r="C334" i="1"/>
  <c r="C332" i="1"/>
  <c r="C335" i="1"/>
  <c r="C336" i="1"/>
  <c r="C339" i="1"/>
  <c r="C340" i="1"/>
  <c r="C338" i="1"/>
  <c r="C337" i="1"/>
  <c r="C341" i="1"/>
  <c r="C342" i="1"/>
  <c r="C344" i="1"/>
  <c r="C346" i="1"/>
  <c r="C343" i="1"/>
  <c r="C345" i="1"/>
  <c r="C347" i="1"/>
  <c r="C350" i="1"/>
  <c r="C348" i="1"/>
  <c r="C351" i="1"/>
  <c r="C356" i="1"/>
  <c r="C354" i="1"/>
  <c r="C353" i="1"/>
  <c r="C355" i="1"/>
  <c r="C357" i="1"/>
  <c r="C359" i="1"/>
  <c r="C360" i="1"/>
  <c r="C361" i="1"/>
  <c r="C362" i="1"/>
  <c r="C363" i="1"/>
  <c r="C365" i="1"/>
  <c r="C364" i="1"/>
  <c r="C367" i="1"/>
  <c r="C368" i="1"/>
  <c r="C369" i="1"/>
  <c r="C370" i="1"/>
  <c r="C372" i="1"/>
  <c r="C371" i="1"/>
  <c r="C373" i="1"/>
  <c r="C374" i="1"/>
  <c r="C375" i="1"/>
  <c r="C376" i="1"/>
  <c r="C377" i="1"/>
  <c r="C378" i="1"/>
  <c r="C379" i="1"/>
  <c r="C381" i="1"/>
  <c r="C383" i="1"/>
  <c r="C385" i="1"/>
  <c r="C386" i="1"/>
  <c r="C387" i="1"/>
  <c r="C388" i="1"/>
  <c r="C390" i="1"/>
  <c r="C389" i="1"/>
  <c r="C391" i="1"/>
  <c r="C393" i="1"/>
  <c r="C394" i="1"/>
  <c r="C395" i="1"/>
  <c r="C396" i="1"/>
  <c r="C397" i="1"/>
  <c r="C399" i="1"/>
  <c r="C400" i="1"/>
  <c r="C401" i="1"/>
  <c r="C403" i="1"/>
  <c r="C402" i="1"/>
  <c r="C407" i="1"/>
  <c r="C406" i="1"/>
  <c r="C405" i="1"/>
  <c r="C409" i="1"/>
  <c r="C410" i="1"/>
  <c r="C412" i="1"/>
  <c r="C413" i="1"/>
  <c r="C414" i="1"/>
  <c r="C415" i="1"/>
  <c r="C417" i="1"/>
  <c r="C418" i="1"/>
  <c r="C419" i="1"/>
  <c r="C421" i="1"/>
  <c r="C423" i="1"/>
  <c r="C424" i="1"/>
  <c r="C426" i="1"/>
  <c r="C428" i="1"/>
  <c r="C425" i="1"/>
  <c r="C427" i="1"/>
  <c r="C430" i="1"/>
  <c r="C434" i="1"/>
  <c r="C429" i="1"/>
  <c r="C431" i="1"/>
  <c r="C433" i="1"/>
  <c r="C43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athalia solis</author>
    <author>Ian Tappan</author>
    <author>NREL</author>
    <author>athatu07 solis</author>
  </authors>
  <commentList>
    <comment ref="L1" authorId="0" shapeId="0" xr:uid="{D661A2F6-65D5-234E-B325-2E8261319B00}">
      <text>
        <r>
          <rPr>
            <b/>
            <sz val="9"/>
            <color rgb="FF000000"/>
            <rFont val="Tahoma"/>
            <family val="2"/>
          </rPr>
          <t>Note: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PIP #33
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Efficiency re-evaluated
</t>
        </r>
      </text>
    </comment>
    <comment ref="X6" authorId="1" shapeId="0" xr:uid="{00000000-0006-0000-0000-000001000000}">
      <text>
        <r>
          <rPr>
            <sz val="11"/>
            <color indexed="8"/>
            <rFont val="Helvetica"/>
            <family val="2"/>
          </rPr>
          <t>Ian Tappan:
Seams unlikely that this is correct but it matches the eff and area.
Got this from PIP eff 36 ref # 6</t>
        </r>
      </text>
    </comment>
    <comment ref="X42" authorId="1" shapeId="0" xr:uid="{00000000-0006-0000-0000-000002000000}">
      <text>
        <r>
          <rPr>
            <sz val="11"/>
            <color rgb="FF000000"/>
            <rFont val="Helvetica"/>
            <family val="2"/>
          </rPr>
          <t xml:space="preserve">Ian Tappan:
</t>
        </r>
        <r>
          <rPr>
            <sz val="11"/>
            <color rgb="FF000000"/>
            <rFont val="Helvetica"/>
            <family val="2"/>
          </rPr>
          <t xml:space="preserve">Found at 
</t>
        </r>
        <r>
          <rPr>
            <sz val="11"/>
            <color rgb="FF000000"/>
            <rFont val="Helvetica"/>
            <family val="2"/>
          </rPr>
          <t>http://solar.org.au/papers/99papers/ZHAOWA.pdf</t>
        </r>
      </text>
    </comment>
    <comment ref="X53" authorId="2" shapeId="0" xr:uid="{00000000-0006-0000-0000-000017000000}">
      <text>
        <r>
          <rPr>
            <b/>
            <sz val="9"/>
            <color indexed="81"/>
            <rFont val="Tahoma"/>
            <family val="2"/>
          </rPr>
          <t>Ian Tappan:
Found this in "Emery, Keith, and Lawrence Kazmerski. "Phtovoltaic Materials Toward the Year 2000: Their Characteristics and State of the Art." National Renewable Energy Laboratory 1 Jan. 1995. Print."</t>
        </r>
      </text>
    </comment>
    <comment ref="J56" authorId="0" shapeId="0" xr:uid="{89C2CC1E-E777-47B3-B1CF-6364D1821234}">
      <text>
        <r>
          <rPr>
            <b/>
            <sz val="9"/>
            <color indexed="81"/>
            <rFont val="Tahoma"/>
            <family val="2"/>
          </rPr>
          <t xml:space="preserve">athalia solis:
</t>
        </r>
        <r>
          <rPr>
            <sz val="9"/>
            <color indexed="81"/>
            <rFont val="Tahoma"/>
            <family val="2"/>
          </rPr>
          <t>PIP: Sandia
Originally:Varian/Stanford/Sandia</t>
        </r>
      </text>
    </comment>
    <comment ref="X57" authorId="1" shapeId="0" xr:uid="{00000000-0006-0000-0000-000006000000}">
      <text>
        <r>
          <rPr>
            <sz val="11"/>
            <color indexed="8"/>
            <rFont val="Helvetica"/>
            <family val="2"/>
          </rPr>
          <t>Ian Tappan:
Table 4</t>
        </r>
      </text>
    </comment>
    <comment ref="X60" authorId="0" shapeId="0" xr:uid="{AAD5F54B-06FC-45C8-BC0A-7BEFE1FC1366}">
      <text>
        <r>
          <rPr>
            <b/>
            <sz val="9"/>
            <color indexed="81"/>
            <rFont val="Tahoma"/>
            <family val="2"/>
          </rPr>
          <t>Ian Tappan:</t>
        </r>
        <r>
          <rPr>
            <sz val="9"/>
            <color indexed="81"/>
            <rFont val="Tahoma"/>
            <family val="2"/>
          </rPr>
          <t xml:space="preserve">
Found this in one of Keith's papers.
</t>
        </r>
      </text>
    </comment>
    <comment ref="T66" authorId="0" shapeId="0" xr:uid="{AB115E99-70C1-4A3C-8065-9F3EFCE9E003}">
      <text>
        <r>
          <rPr>
            <b/>
            <sz val="9"/>
            <color indexed="81"/>
            <rFont val="Tahoma"/>
            <family val="2"/>
          </rPr>
          <t>athalia solis:</t>
        </r>
        <r>
          <rPr>
            <sz val="9"/>
            <color indexed="81"/>
            <rFont val="Tahoma"/>
            <family val="2"/>
          </rPr>
          <t xml:space="preserve">
PIP 73.7</t>
        </r>
      </text>
    </comment>
    <comment ref="B80" authorId="0" shapeId="0" xr:uid="{FC78A34C-1D17-48F6-9EE4-2AA548137EBC}">
      <text>
        <r>
          <rPr>
            <b/>
            <sz val="9"/>
            <color rgb="FF000000"/>
            <rFont val="Tahoma"/>
            <family val="2"/>
          </rPr>
          <t>athalia solis: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PIP #1 - 10/76
</t>
        </r>
        <r>
          <rPr>
            <sz val="9"/>
            <color rgb="FF000000"/>
            <rFont val="Tahoma"/>
            <family val="2"/>
          </rPr>
          <t xml:space="preserve">10/90
</t>
        </r>
      </text>
    </comment>
    <comment ref="Q92" authorId="0" shapeId="0" xr:uid="{68EB1E2D-8B54-49E1-8859-5B8909AEB1ED}">
      <text>
        <r>
          <rPr>
            <b/>
            <sz val="9"/>
            <color indexed="81"/>
            <rFont val="Tahoma"/>
            <family val="2"/>
          </rPr>
          <t>athalia solis:</t>
        </r>
        <r>
          <rPr>
            <sz val="9"/>
            <color indexed="81"/>
            <rFont val="Tahoma"/>
            <family val="2"/>
          </rPr>
          <t xml:space="preserve">
.626
</t>
        </r>
      </text>
    </comment>
    <comment ref="T92" authorId="0" shapeId="0" xr:uid="{FAD49065-9DF6-4DCB-A47D-A77BDC221587}">
      <text>
        <r>
          <rPr>
            <b/>
            <sz val="9"/>
            <color indexed="81"/>
            <rFont val="Tahoma"/>
            <family val="2"/>
          </rPr>
          <t>athalia solis:</t>
        </r>
        <r>
          <rPr>
            <sz val="9"/>
            <color indexed="81"/>
            <rFont val="Tahoma"/>
            <family val="2"/>
          </rPr>
          <t xml:space="preserve">
PIP: 71.2</t>
        </r>
      </text>
    </comment>
    <comment ref="B96" authorId="0" shapeId="0" xr:uid="{20005265-2ED6-4DE9-8870-7C3FD68A0653}">
      <text>
        <r>
          <rPr>
            <b/>
            <sz val="9"/>
            <color rgb="FF000000"/>
            <rFont val="Tahoma"/>
            <family val="2"/>
          </rPr>
          <t>athalia solis: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7/90
</t>
        </r>
      </text>
    </comment>
    <comment ref="E96" authorId="0" shapeId="0" xr:uid="{8207EE1D-FC2A-4780-A0D0-DF671B4F64E4}">
      <text>
        <r>
          <rPr>
            <b/>
            <sz val="9"/>
            <color rgb="FF000000"/>
            <rFont val="Tahoma"/>
            <family val="2"/>
          </rPr>
          <t>athalia solis: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1.5?</t>
        </r>
      </text>
    </comment>
    <comment ref="C98" authorId="0" shapeId="0" xr:uid="{EA614155-44F2-43B8-916E-8061D7735882}">
      <text>
        <r>
          <rPr>
            <b/>
            <sz val="9"/>
            <color rgb="FF000000"/>
            <rFont val="Tahoma"/>
            <family val="2"/>
          </rPr>
          <t>Ian Tappan: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reference 2 has the month being december (12) not Feb (2) all other numbers are the same.</t>
        </r>
      </text>
    </comment>
    <comment ref="U109" authorId="3" shapeId="0" xr:uid="{B221C7A7-E2C9-4064-AEF4-464CDD5C8C50}">
      <text>
        <r>
          <rPr>
            <b/>
            <sz val="9"/>
            <color indexed="81"/>
            <rFont val="Tahoma"/>
            <family val="2"/>
          </rPr>
          <t>athatu07 solis:</t>
        </r>
        <r>
          <rPr>
            <sz val="9"/>
            <color indexed="81"/>
            <rFont val="Tahoma"/>
            <family val="2"/>
          </rPr>
          <t xml:space="preserve">
29 - PIP #3</t>
        </r>
      </text>
    </comment>
    <comment ref="X110" authorId="2" shapeId="0" xr:uid="{00000000-0006-0000-0000-000009000000}">
      <text>
        <r>
          <rPr>
            <b/>
            <sz val="9"/>
            <color indexed="81"/>
            <rFont val="Tahoma"/>
            <family val="2"/>
          </rPr>
          <t>NREL:</t>
        </r>
        <r>
          <rPr>
            <sz val="9"/>
            <color indexed="81"/>
            <rFont val="Tahoma"/>
            <family val="2"/>
          </rPr>
          <t xml:space="preserve">
Emery, Keith, and Lawrence Kazmerski. "Phtovoltaic Materials Toward the Year 2000: Their Characteristics and State of the Art." National Renewable Energy Laboratory 1 Jan. 1995. Print. Table5</t>
        </r>
      </text>
    </comment>
    <comment ref="X111" authorId="1" shapeId="0" xr:uid="{00000000-0006-0000-0000-000008000000}">
      <text>
        <r>
          <rPr>
            <sz val="11"/>
            <color indexed="8"/>
            <rFont val="Helvetica"/>
            <family val="2"/>
          </rPr>
          <t>Ian Tappan:
Possibly correct? The year is right and eurocis is in there.</t>
        </r>
      </text>
    </comment>
    <comment ref="X114" authorId="1" shapeId="0" xr:uid="{00000000-0006-0000-0000-00000A000000}">
      <text>
        <r>
          <rPr>
            <sz val="11"/>
            <color rgb="FF000000"/>
            <rFont val="Helvetica"/>
            <family val="2"/>
          </rPr>
          <t xml:space="preserve">Ian Tappan:
</t>
        </r>
        <r>
          <rPr>
            <sz val="11"/>
            <color rgb="FF000000"/>
            <rFont val="Helvetica"/>
            <family val="2"/>
          </rPr>
          <t>Check PIP eff 4</t>
        </r>
      </text>
    </comment>
    <comment ref="X124" authorId="1" shapeId="0" xr:uid="{00000000-0006-0000-0000-00000B000000}">
      <text>
        <r>
          <rPr>
            <sz val="11"/>
            <color indexed="8"/>
            <rFont val="Helvetica"/>
            <family val="2"/>
          </rPr>
          <t>Ian Tappan:
The data was clearly a match, however the citation was not presented in the pip.</t>
        </r>
      </text>
    </comment>
    <comment ref="X130" authorId="1" shapeId="0" xr:uid="{00000000-0006-0000-0000-00000C000000}">
      <text>
        <r>
          <rPr>
            <sz val="11"/>
            <color indexed="8"/>
            <rFont val="Helvetica"/>
            <family val="2"/>
          </rPr>
          <t>Ian Tappan:
Unsure about this reference, it was difficult to find anything else to match with the exception of efficiency.</t>
        </r>
      </text>
    </comment>
    <comment ref="X138" authorId="1" shapeId="0" xr:uid="{00000000-0006-0000-0000-00000D000000}">
      <text>
        <r>
          <rPr>
            <sz val="11"/>
            <color indexed="8"/>
            <rFont val="Helvetica"/>
            <family val="2"/>
          </rPr>
          <t>Ian Tappan:
Emery, Keith, and Lawrence Kazmerski. "Phtovoltaic Materials Toward the Year 2000: Their Characteristics and State of the Art." National Renewable Energy Laboratory 1 Jan. 1995. Print.</t>
        </r>
      </text>
    </comment>
    <comment ref="B168" authorId="1" shapeId="0" xr:uid="{00000000-0006-0000-0000-000004000000}">
      <text>
        <r>
          <rPr>
            <b/>
            <sz val="9"/>
            <color indexed="81"/>
            <rFont val="Verdana"/>
            <family val="2"/>
          </rPr>
          <t>Ian Tappan:</t>
        </r>
        <r>
          <rPr>
            <sz val="9"/>
            <color indexed="81"/>
            <rFont val="Verdana"/>
            <family val="2"/>
          </rPr>
          <t xml:space="preserve">
Point not on chart.
</t>
        </r>
      </text>
    </comment>
    <comment ref="X171" authorId="1" shapeId="0" xr:uid="{00000000-0006-0000-0000-00000E000000}">
      <text>
        <r>
          <rPr>
            <sz val="11"/>
            <color rgb="FF000000"/>
            <rFont val="Helvetica"/>
            <family val="2"/>
          </rPr>
          <t xml:space="preserve">Ian Tappan:
</t>
        </r>
        <r>
          <rPr>
            <sz val="11"/>
            <color rgb="FF000000"/>
            <rFont val="Helvetica"/>
            <family val="2"/>
          </rPr>
          <t>clearly mentioned in PIP eff 27 pg 3 para 5</t>
        </r>
      </text>
    </comment>
    <comment ref="L178" authorId="3" shapeId="0" xr:uid="{BAB4B4EB-746C-4028-840A-51753C330699}">
      <text>
        <r>
          <rPr>
            <b/>
            <sz val="9"/>
            <color rgb="FF000000"/>
            <rFont val="Tahoma"/>
            <family val="2"/>
          </rPr>
          <t>athatu07 solis: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34.0
</t>
        </r>
      </text>
    </comment>
    <comment ref="X180" authorId="1" shapeId="0" xr:uid="{00000000-0006-0000-0000-00000F000000}">
      <text>
        <r>
          <rPr>
            <sz val="11"/>
            <color indexed="8"/>
            <rFont val="Helvetica"/>
            <family val="2"/>
          </rPr>
          <t xml:space="preserve">Ian Tappan:
usure about this one. Came from Solar Effic. Tables </t>
        </r>
      </text>
    </comment>
    <comment ref="B182" authorId="0" shapeId="0" xr:uid="{5BA2B347-2933-4490-BC9D-8A60113567D4}">
      <text>
        <r>
          <rPr>
            <b/>
            <sz val="9"/>
            <color indexed="81"/>
            <rFont val="Tahoma"/>
            <family val="2"/>
          </rPr>
          <t>athalia solis:</t>
        </r>
        <r>
          <rPr>
            <sz val="9"/>
            <color indexed="81"/>
            <rFont val="Tahoma"/>
            <family val="2"/>
          </rPr>
          <t xml:space="preserve">
Ian records 2000, check reference for clarification
</t>
        </r>
      </text>
    </comment>
    <comment ref="U206" authorId="3" shapeId="0" xr:uid="{3A3B26AA-B2B8-460F-BBCE-BA90ED4D20DE}">
      <text>
        <r>
          <rPr>
            <b/>
            <sz val="9"/>
            <color indexed="81"/>
            <rFont val="Tahoma"/>
            <family val="2"/>
          </rPr>
          <t>athatu07 solis:</t>
        </r>
        <r>
          <rPr>
            <sz val="9"/>
            <color indexed="81"/>
            <rFont val="Tahoma"/>
            <family val="2"/>
          </rPr>
          <t xml:space="preserve">
Direct Spectrum/ Low AOD Spectrum</t>
        </r>
      </text>
    </comment>
    <comment ref="X211" authorId="1" shapeId="0" xr:uid="{00000000-0006-0000-0000-000010000000}">
      <text>
        <r>
          <rPr>
            <sz val="11"/>
            <color indexed="8"/>
            <rFont val="Helvetica"/>
            <family val="2"/>
          </rPr>
          <t>Ian Tappan:
Solar effic. Tables #37</t>
        </r>
      </text>
    </comment>
    <comment ref="S237" authorId="3" shapeId="0" xr:uid="{64064CAC-855C-45BF-B64C-9F255DE1A860}">
      <text>
        <r>
          <rPr>
            <b/>
            <sz val="9"/>
            <color rgb="FF000000"/>
            <rFont val="Tahoma"/>
            <family val="2"/>
          </rPr>
          <t>athatu07 solis: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PIP 31 - 9.70</t>
        </r>
      </text>
    </comment>
    <comment ref="X241" authorId="1" shapeId="0" xr:uid="{00000000-0006-0000-0000-000011000000}">
      <text>
        <r>
          <rPr>
            <sz val="11"/>
            <color indexed="8"/>
            <rFont val="Helvetica"/>
            <family val="2"/>
          </rPr>
          <t>Ian Tappan:
pip 35 #42</t>
        </r>
      </text>
    </comment>
    <comment ref="X278" authorId="1" shapeId="0" xr:uid="{00000000-0006-0000-0000-000015000000}">
      <text>
        <r>
          <rPr>
            <sz val="11"/>
            <color indexed="8"/>
            <rFont val="Helvetica"/>
            <family val="2"/>
          </rPr>
          <t>Ian Tappan:
This point is clear mentioned in pip36pg 4 para 2. Although the reference is unclear.</t>
        </r>
      </text>
    </comment>
    <comment ref="X283" authorId="2" shapeId="0" xr:uid="{00000000-0006-0000-0000-000016000000}">
      <text>
        <r>
          <rPr>
            <b/>
            <sz val="9"/>
            <color indexed="81"/>
            <rFont val="Tahoma"/>
            <family val="2"/>
          </rPr>
          <t>NREL:</t>
        </r>
        <r>
          <rPr>
            <sz val="9"/>
            <color indexed="81"/>
            <rFont val="Tahoma"/>
            <family val="2"/>
          </rPr>
          <t xml:space="preserve">
couldn't find pdf however, this citation was retrieved from Solar cell efficiency tables(version 37) which we do have on pdf</t>
        </r>
      </text>
    </comment>
    <comment ref="S300" authorId="0" shapeId="0" xr:uid="{D5E15D91-BDAD-4BFF-AECB-F3042C63B192}">
      <text>
        <r>
          <rPr>
            <b/>
            <sz val="9"/>
            <color indexed="81"/>
            <rFont val="Tahoma"/>
            <family val="2"/>
          </rPr>
          <t>athalia solis:</t>
        </r>
        <r>
          <rPr>
            <sz val="9"/>
            <color indexed="81"/>
            <rFont val="Tahoma"/>
            <family val="2"/>
          </rPr>
          <t xml:space="preserve">
PIP entry wrong</t>
        </r>
      </text>
    </comment>
    <comment ref="T327" authorId="0" shapeId="0" xr:uid="{94DFCC04-BD00-4713-A303-CDA6146E8279}">
      <text>
        <r>
          <rPr>
            <b/>
            <sz val="9"/>
            <color rgb="FF000000"/>
            <rFont val="Tahoma"/>
            <family val="2"/>
          </rPr>
          <t>athalia solis: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PIP 77</t>
        </r>
      </text>
    </comment>
    <comment ref="I334" authorId="3" shapeId="0" xr:uid="{DFDA9CE1-065F-4D37-90E6-D8C2925D6D14}">
      <text>
        <r>
          <rPr>
            <b/>
            <sz val="9"/>
            <color rgb="FF000000"/>
            <rFont val="Tahoma"/>
            <family val="2"/>
          </rPr>
          <t>athatu07 solis: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Check references for detail</t>
        </r>
      </text>
    </comment>
    <comment ref="I338" authorId="3" shapeId="0" xr:uid="{4CA71903-AE16-4D67-871A-7BD71E6ECB9B}">
      <text>
        <r>
          <rPr>
            <b/>
            <sz val="9"/>
            <color rgb="FF000000"/>
            <rFont val="Tahoma"/>
            <family val="2"/>
          </rPr>
          <t>athatu07 solis: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Cells Need to be Reviewed
</t>
        </r>
      </text>
    </comment>
    <comment ref="L341" authorId="0" shapeId="0" xr:uid="{AAC51A7F-0E55-4F7B-99D5-93A25D7A96DF}">
      <text>
        <r>
          <rPr>
            <b/>
            <sz val="9"/>
            <color rgb="FF000000"/>
            <rFont val="Tahoma"/>
            <family val="2"/>
          </rPr>
          <t>athalia solis: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Ian CdTe tab 19.00</t>
        </r>
      </text>
    </comment>
    <comment ref="B348" authorId="3" shapeId="0" xr:uid="{C26AEA7D-C061-4C5A-86FF-E8B7F7935146}">
      <text>
        <r>
          <rPr>
            <b/>
            <sz val="9"/>
            <color rgb="FF000000"/>
            <rFont val="Tahoma"/>
            <family val="2"/>
          </rPr>
          <t>athatu07 solis: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Disagreement</t>
        </r>
      </text>
    </comment>
    <comment ref="I348" authorId="3" shapeId="0" xr:uid="{469882E1-07C1-46AB-93DF-BD987DC7307A}">
      <text>
        <r>
          <rPr>
            <b/>
            <sz val="9"/>
            <color rgb="FF000000"/>
            <rFont val="Tahoma"/>
            <family val="2"/>
          </rPr>
          <t>athatu07 solis: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Cells Need to be Reviewed
</t>
        </r>
      </text>
    </comment>
    <comment ref="U349" authorId="3" shapeId="0" xr:uid="{0F4F72DD-95A4-46DF-BA50-07A867BA8F96}">
      <text>
        <r>
          <rPr>
            <b/>
            <sz val="9"/>
            <color rgb="FF000000"/>
            <rFont val="Tahoma"/>
            <family val="2"/>
          </rPr>
          <t>athatu07 solis: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"NREL old data"
</t>
        </r>
        <r>
          <rPr>
            <sz val="9"/>
            <color rgb="FF000000"/>
            <rFont val="Tahoma"/>
            <family val="2"/>
          </rPr>
          <t>15.4</t>
        </r>
      </text>
    </comment>
    <comment ref="O353" authorId="3" shapeId="0" xr:uid="{6381780A-D8E1-41DE-BEB8-E3C08C31B8DE}">
      <text>
        <r>
          <rPr>
            <b/>
            <sz val="9"/>
            <color rgb="FF000000"/>
            <rFont val="Tahoma"/>
            <family val="2"/>
          </rPr>
          <t>athatu07 solis: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Check references for area
</t>
        </r>
      </text>
    </comment>
    <comment ref="U358" authorId="3" shapeId="0" xr:uid="{888ED8DC-1815-47EE-8D29-AE8950A1E96A}">
      <text>
        <r>
          <rPr>
            <b/>
            <sz val="9"/>
            <color rgb="FF000000"/>
            <rFont val="Tahoma"/>
            <family val="2"/>
          </rPr>
          <t>athatu07 solis: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"NREL old data"
</t>
        </r>
        <r>
          <rPr>
            <sz val="9"/>
            <color rgb="FF000000"/>
            <rFont val="Tahoma"/>
            <family val="2"/>
          </rPr>
          <t xml:space="preserve">14.7 </t>
        </r>
      </text>
    </comment>
    <comment ref="I364" authorId="3" shapeId="0" xr:uid="{112FF7E6-F8AF-464B-AD91-218F1DF0AB69}">
      <text>
        <r>
          <rPr>
            <b/>
            <sz val="9"/>
            <color rgb="FF000000"/>
            <rFont val="Tahoma"/>
            <family val="2"/>
          </rPr>
          <t>athatu07 solis: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Cells Need to be Reviewed
</t>
        </r>
      </text>
    </comment>
    <comment ref="F389" authorId="3" shapeId="0" xr:uid="{1962A303-B95A-4395-9DB1-0BA68AF95BCD}">
      <text>
        <r>
          <rPr>
            <b/>
            <sz val="9"/>
            <color rgb="FF000000"/>
            <rFont val="Tahoma"/>
            <family val="2"/>
          </rPr>
          <t>athatu07 solis: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Unknown Source</t>
        </r>
      </text>
    </comment>
    <comment ref="Q393" authorId="3" shapeId="0" xr:uid="{A40701A2-28F9-4075-95D4-823C507AF7B2}">
      <text>
        <r>
          <rPr>
            <b/>
            <sz val="9"/>
            <color indexed="81"/>
            <rFont val="Tahoma"/>
            <family val="2"/>
          </rPr>
          <t xml:space="preserve">athatu07 solis:
</t>
        </r>
        <r>
          <rPr>
            <sz val="9"/>
            <color indexed="81"/>
            <rFont val="Tahoma"/>
            <family val="2"/>
          </rPr>
          <t>Voltage
   1.46/0.68</t>
        </r>
      </text>
    </comment>
    <comment ref="I401" authorId="3" shapeId="0" xr:uid="{E7E17376-526D-4455-A2C5-E6688F909889}">
      <text>
        <r>
          <rPr>
            <b/>
            <sz val="9"/>
            <color rgb="FF000000"/>
            <rFont val="Tahoma"/>
            <family val="2"/>
          </rPr>
          <t>athatu07 solis: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Pb free?
</t>
        </r>
        <r>
          <rPr>
            <sz val="9"/>
            <color rgb="FF000000"/>
            <rFont val="Tahoma"/>
            <family val="2"/>
          </rPr>
          <t>In PIP 50 text</t>
        </r>
      </text>
    </comment>
    <comment ref="Q417" authorId="3" shapeId="0" xr:uid="{F69A8526-4597-404F-8801-834DAF370C69}">
      <text>
        <r>
          <rPr>
            <b/>
            <sz val="9"/>
            <color indexed="81"/>
            <rFont val="Tahoma"/>
            <family val="2"/>
          </rPr>
          <t>athatu07 solis:</t>
        </r>
        <r>
          <rPr>
            <sz val="9"/>
            <color indexed="81"/>
            <rFont val="Tahoma"/>
            <family val="2"/>
          </rPr>
          <t xml:space="preserve">
1.45/0.69</t>
        </r>
      </text>
    </comment>
    <comment ref="Q423" authorId="3" shapeId="0" xr:uid="{C215005F-EE9A-41FC-A877-80602160F419}">
      <text>
        <r>
          <rPr>
            <b/>
            <sz val="9"/>
            <color indexed="81"/>
            <rFont val="Tahoma"/>
            <family val="2"/>
          </rPr>
          <t>athatu07 solis:</t>
        </r>
        <r>
          <rPr>
            <sz val="9"/>
            <color indexed="81"/>
            <rFont val="Tahoma"/>
            <family val="2"/>
          </rPr>
          <t xml:space="preserve">
Voc: 1.09/0.683</t>
        </r>
      </text>
    </comment>
    <comment ref="S423" authorId="3" shapeId="0" xr:uid="{BF79E715-BA69-4B83-87A9-5D57E89D716B}">
      <text>
        <r>
          <rPr>
            <b/>
            <sz val="9"/>
            <color indexed="81"/>
            <rFont val="Tahoma"/>
            <family val="2"/>
          </rPr>
          <t>athatu07 solis:</t>
        </r>
        <r>
          <rPr>
            <sz val="9"/>
            <color indexed="81"/>
            <rFont val="Tahoma"/>
            <family val="2"/>
          </rPr>
          <t xml:space="preserve">
Which to report</t>
        </r>
      </text>
    </comment>
    <comment ref="Q425" authorId="3" shapeId="0" xr:uid="{906FD1AC-DAEA-4B72-9703-369B778A205D}">
      <text>
        <r>
          <rPr>
            <b/>
            <sz val="9"/>
            <color indexed="81"/>
            <rFont val="Tahoma"/>
            <family val="2"/>
          </rPr>
          <t>athatu07 solis:</t>
        </r>
        <r>
          <rPr>
            <sz val="9"/>
            <color indexed="81"/>
            <rFont val="Tahoma"/>
            <family val="2"/>
          </rPr>
          <t xml:space="preserve">
Voc: 2.52/0.681</t>
        </r>
      </text>
    </comment>
    <comment ref="L458" authorId="3" shapeId="0" xr:uid="{73F720A5-5A32-47A1-BA3B-0B4E1BE0B765}">
      <text>
        <r>
          <rPr>
            <b/>
            <sz val="9"/>
            <color indexed="81"/>
            <rFont val="Tahoma"/>
            <family val="2"/>
          </rPr>
          <t>athatu07 solis:</t>
        </r>
        <r>
          <rPr>
            <sz val="9"/>
            <color indexed="81"/>
            <rFont val="Tahoma"/>
            <family val="2"/>
          </rPr>
          <t xml:space="preserve">
Eff % = 23.3% in text</t>
        </r>
      </text>
    </comment>
  </commentList>
</comments>
</file>

<file path=xl/sharedStrings.xml><?xml version="1.0" encoding="utf-8"?>
<sst xmlns="http://schemas.openxmlformats.org/spreadsheetml/2006/main" count="3927" uniqueCount="1164">
  <si>
    <t>Group(s)</t>
  </si>
  <si>
    <t>NREL</t>
  </si>
  <si>
    <t>Sharp</t>
  </si>
  <si>
    <t>Solexel</t>
  </si>
  <si>
    <t>Spire</t>
  </si>
  <si>
    <t>Spectrolab</t>
  </si>
  <si>
    <t>LG Electronics</t>
  </si>
  <si>
    <t>SunPower</t>
  </si>
  <si>
    <t>CIGS</t>
  </si>
  <si>
    <t>ZSW</t>
  </si>
  <si>
    <t>Soitec</t>
  </si>
  <si>
    <t>Mitsubishi Chemical</t>
  </si>
  <si>
    <t>Solar Junction</t>
  </si>
  <si>
    <t>Solarmer</t>
  </si>
  <si>
    <t>Fraunhofer ISE</t>
  </si>
  <si>
    <t>Trina Solar</t>
  </si>
  <si>
    <t>CdTe</t>
  </si>
  <si>
    <t>GE Global Research</t>
  </si>
  <si>
    <t>Alta Devices</t>
  </si>
  <si>
    <t>Konarka</t>
  </si>
  <si>
    <t>Heliatek</t>
  </si>
  <si>
    <t>AIST</t>
  </si>
  <si>
    <t>First Solar</t>
  </si>
  <si>
    <t>EPFL</t>
  </si>
  <si>
    <t>IBM</t>
  </si>
  <si>
    <t>Sanyo</t>
  </si>
  <si>
    <t>Solar Frontier</t>
  </si>
  <si>
    <t>USSC</t>
  </si>
  <si>
    <t>NIMS</t>
  </si>
  <si>
    <t>Kaneka</t>
  </si>
  <si>
    <t>Plextronics</t>
  </si>
  <si>
    <t>Panasonic</t>
  </si>
  <si>
    <t>ISFH</t>
  </si>
  <si>
    <t>KRICT</t>
  </si>
  <si>
    <t>UCLA</t>
  </si>
  <si>
    <t>TU Dresden</t>
  </si>
  <si>
    <t>Varian</t>
  </si>
  <si>
    <t>Heliatek; TU Dresden</t>
  </si>
  <si>
    <t>First PIP</t>
  </si>
  <si>
    <t>PIP Table #</t>
  </si>
  <si>
    <t>Detailed description</t>
  </si>
  <si>
    <t>NA</t>
  </si>
  <si>
    <t>UNSW</t>
  </si>
  <si>
    <t>Sandia</t>
  </si>
  <si>
    <t>Stanford</t>
  </si>
  <si>
    <t>Georgia Tech</t>
  </si>
  <si>
    <t>ap</t>
  </si>
  <si>
    <t>da</t>
  </si>
  <si>
    <t>t</t>
  </si>
  <si>
    <t>AstroPower</t>
  </si>
  <si>
    <t>Kopin</t>
  </si>
  <si>
    <t>ASEC</t>
  </si>
  <si>
    <t>CdTe CSVT thin film</t>
  </si>
  <si>
    <t>South Florida</t>
  </si>
  <si>
    <t>Boeing</t>
  </si>
  <si>
    <t>CIGS thin film</t>
  </si>
  <si>
    <t>Solarex</t>
  </si>
  <si>
    <t>GaInP/GaAs</t>
  </si>
  <si>
    <t>GaAs/CIS thin film 4 terminal</t>
  </si>
  <si>
    <t>a-Si/CIGS thin film 4 terminal</t>
  </si>
  <si>
    <t>a-Si/a-Si/a-SiGe</t>
  </si>
  <si>
    <t>Kopin/Boeing</t>
  </si>
  <si>
    <t>ARCO</t>
  </si>
  <si>
    <t>Energy Conversion Devices</t>
  </si>
  <si>
    <t>Prism cover</t>
  </si>
  <si>
    <t>PERL</t>
  </si>
  <si>
    <t>Laser grooved</t>
  </si>
  <si>
    <t>InP/GaInAs monolithic 3 terminal</t>
  </si>
  <si>
    <t>GaAs/Si mech. Stack</t>
  </si>
  <si>
    <t>UNSW PESC</t>
  </si>
  <si>
    <t>Bayer wafer</t>
  </si>
  <si>
    <t>DASA</t>
  </si>
  <si>
    <t>F-ISE</t>
  </si>
  <si>
    <t xml:space="preserve">USSC/Cannon </t>
  </si>
  <si>
    <t>JMI</t>
  </si>
  <si>
    <t>PERL prism cover</t>
  </si>
  <si>
    <t>a-Si/a-SiGe monolithic</t>
  </si>
  <si>
    <t>a-Si/a-SiGe/a-SiGe monolithic</t>
  </si>
  <si>
    <t>mech. Textured</t>
  </si>
  <si>
    <t>60 µm on SiO2</t>
  </si>
  <si>
    <t>on glass</t>
  </si>
  <si>
    <t>Mitsubishi</t>
  </si>
  <si>
    <t>JQA</t>
  </si>
  <si>
    <t>Siemens</t>
  </si>
  <si>
    <t>20-µm thick</t>
  </si>
  <si>
    <t>ANU</t>
  </si>
  <si>
    <t>Rear contact</t>
  </si>
  <si>
    <t>48-µm epi/thick substrate</t>
  </si>
  <si>
    <t>FhG-ISE</t>
  </si>
  <si>
    <t>Max Planck Institute, Stuttgart</t>
  </si>
  <si>
    <t>47-µm thick</t>
  </si>
  <si>
    <t>back-contact</t>
  </si>
  <si>
    <t>LPE/FZ substrate (48 µm)</t>
  </si>
  <si>
    <t>photoelectrochemical nanocrystalline dye</t>
  </si>
  <si>
    <t>Heat exchanger method</t>
  </si>
  <si>
    <t>Japan Energy</t>
  </si>
  <si>
    <t>CVD/CZ substrate</t>
  </si>
  <si>
    <t>RTI</t>
  </si>
  <si>
    <t>Showa Shell</t>
  </si>
  <si>
    <t>InP ENTECH cover</t>
  </si>
  <si>
    <t>GaInAsP ENTECH cover</t>
  </si>
  <si>
    <t>Cz substrate</t>
  </si>
  <si>
    <t>3.5 µm CSS</t>
  </si>
  <si>
    <t>Si supported film</t>
  </si>
  <si>
    <t>30 µm on SiC-graphite</t>
  </si>
  <si>
    <t>3.5 µm on glass</t>
  </si>
  <si>
    <t>77-µm thick</t>
  </si>
  <si>
    <t>ASE/ISE</t>
  </si>
  <si>
    <t>Matsushita</t>
  </si>
  <si>
    <t>INAP</t>
  </si>
  <si>
    <t>CVD-SOI (Si on oxide); 46-µm thick, front contacted</t>
  </si>
  <si>
    <t>Eurosolare wafer</t>
  </si>
  <si>
    <t>UNSW/Eurosolare</t>
  </si>
  <si>
    <t>2-µm on glass</t>
  </si>
  <si>
    <t>Nanocrystalline dye</t>
  </si>
  <si>
    <t>GaInP/GaAs/Ge</t>
  </si>
  <si>
    <t>Ga-doped CZ using SEH  technique</t>
  </si>
  <si>
    <t>28-8µm thick</t>
  </si>
  <si>
    <t>Univ. Stuttgart, IPE</t>
  </si>
  <si>
    <t>24-µm thick</t>
  </si>
  <si>
    <t>U. Stuttgart</t>
  </si>
  <si>
    <t>45-µm thick</t>
  </si>
  <si>
    <t>mesa on glass</t>
  </si>
  <si>
    <t>NREL/FhG-ISE</t>
  </si>
  <si>
    <t>ECN</t>
  </si>
  <si>
    <t>Photowatt safer (mechanically textured)</t>
  </si>
  <si>
    <t>Photowatt wafer (mechanically textured)</t>
  </si>
  <si>
    <t>Floatzone commercial</t>
  </si>
  <si>
    <t>BP Solar</t>
  </si>
  <si>
    <t>Radboud U., Nijmegen, NL</t>
  </si>
  <si>
    <t>University of Neuchatel</t>
  </si>
  <si>
    <t>U. Konstanz</t>
  </si>
  <si>
    <t>stabilized, explaining the drop</t>
  </si>
  <si>
    <t>1-2 µm on glass; 20 cells</t>
  </si>
  <si>
    <t>CSG Solar</t>
  </si>
  <si>
    <t>FZ substrate</t>
  </si>
  <si>
    <t>Dye sensitized</t>
  </si>
  <si>
    <t>ENTECH cover recalibrated</t>
  </si>
  <si>
    <t>Organic polymer</t>
  </si>
  <si>
    <t>back contact</t>
  </si>
  <si>
    <t>Amonix</t>
  </si>
  <si>
    <t>Radboud U. Nijmegen</t>
  </si>
  <si>
    <t>Honeycomb multicrystalline</t>
  </si>
  <si>
    <t>Mitsubishi Electric</t>
  </si>
  <si>
    <t>HIT n-type substrate</t>
  </si>
  <si>
    <t>United Solar</t>
  </si>
  <si>
    <t>OPV 2-cell tandem</t>
  </si>
  <si>
    <t>U. Delaware</t>
  </si>
  <si>
    <t>amorphous</t>
  </si>
  <si>
    <t>Oerliken Solar Lab, Neuchatel</t>
  </si>
  <si>
    <t>CIGS on glass</t>
  </si>
  <si>
    <t>ZSW Stuttgart</t>
  </si>
  <si>
    <t>U. Polytecnica de Madrid</t>
  </si>
  <si>
    <t>a-Si/µc-Si (thin film cell)</t>
  </si>
  <si>
    <t>2-cell tandem</t>
  </si>
  <si>
    <t>n-type CZ substrate</t>
  </si>
  <si>
    <t>43-µm thick thin film</t>
  </si>
  <si>
    <t>a-Si/nc-Si/nc-Si thin film</t>
  </si>
  <si>
    <t>Si laser fired contacts</t>
  </si>
  <si>
    <t>CZTSS thin film solution growth</t>
  </si>
  <si>
    <t>Q-Cells</t>
  </si>
  <si>
    <t>a-Si/nc-Si thin film</t>
  </si>
  <si>
    <t>Solibro</t>
  </si>
  <si>
    <t>AZUR</t>
  </si>
  <si>
    <t>CZTSSe</t>
  </si>
  <si>
    <t>Newport</t>
  </si>
  <si>
    <t>CdTe on glass</t>
  </si>
  <si>
    <t>OPV tandem</t>
  </si>
  <si>
    <t>UCLA-Sumitomo</t>
  </si>
  <si>
    <t>Toshiba</t>
  </si>
  <si>
    <t>CZTS</t>
  </si>
  <si>
    <t>thin film</t>
  </si>
  <si>
    <t>GaInP/GaAs/GaInNAs</t>
  </si>
  <si>
    <t>Si nanocrystalline 1.8 µm on glass</t>
  </si>
  <si>
    <t>EPFL, Neuchatel</t>
  </si>
  <si>
    <t>Flexible CIGS on polymide</t>
  </si>
  <si>
    <t>CIGSS (Cd-free)</t>
  </si>
  <si>
    <t>CZTS thin film</t>
  </si>
  <si>
    <t>EMPA</t>
  </si>
  <si>
    <t>Showa Shell/Tokyo U. of Science</t>
  </si>
  <si>
    <t>Toyota Central R&amp;D Laboratories</t>
  </si>
  <si>
    <t>Si microcrystalline</t>
  </si>
  <si>
    <t>Si PERL top/rear contacts</t>
  </si>
  <si>
    <t>Si rear junction</t>
  </si>
  <si>
    <t>CIGSS Cd free  on glass</t>
  </si>
  <si>
    <t>AST</t>
  </si>
  <si>
    <t xml:space="preserve">Soitec/CEA/FhG-ISE </t>
  </si>
  <si>
    <t>GaInP/Si mechanical stack, 4 terminal</t>
  </si>
  <si>
    <t>Si n-type top/rear contacts</t>
  </si>
  <si>
    <t>Si n-type rear junction</t>
  </si>
  <si>
    <t>Hong Kong UST</t>
  </si>
  <si>
    <t>IMRA Europe</t>
  </si>
  <si>
    <t>KRICT/UNIST</t>
  </si>
  <si>
    <t>NREL/CSEM</t>
  </si>
  <si>
    <t>rear junction</t>
  </si>
  <si>
    <t>Stanford/ASU</t>
  </si>
  <si>
    <t>GaAs</t>
  </si>
  <si>
    <t>GaInP/GaInAs</t>
  </si>
  <si>
    <t>Si thin film crystal</t>
  </si>
  <si>
    <t>Organic tandem</t>
  </si>
  <si>
    <t>Organic cells various types</t>
  </si>
  <si>
    <t>Si thin-film crystal</t>
  </si>
  <si>
    <t>Inverted metamorphic</t>
  </si>
  <si>
    <t>NREL/CSEM/EPFL</t>
  </si>
  <si>
    <t>n-type rear IBC</t>
  </si>
  <si>
    <t>Phillips 66</t>
  </si>
  <si>
    <t>Si - laser grooved</t>
  </si>
  <si>
    <t>New CIGS on glass [FhG-ISE]</t>
  </si>
  <si>
    <t>CIGS on glass [FhG-ISE]</t>
  </si>
  <si>
    <t>CIGS/Glass [FhG-ISE]</t>
  </si>
  <si>
    <t>CIGS/Glass</t>
  </si>
  <si>
    <t>EuroCIS CIGS/Glass</t>
  </si>
  <si>
    <t>ZnO/(Cd,Zn)S/CuIn(S,Se)2</t>
  </si>
  <si>
    <t>EuroCIS</t>
  </si>
  <si>
    <t>University of Maine</t>
  </si>
  <si>
    <t>W344-A</t>
  </si>
  <si>
    <t>CdS/CdHgTe (~4%Hg) [NASA]</t>
  </si>
  <si>
    <t>Univ. South Florida</t>
  </si>
  <si>
    <t>Photon Energy</t>
  </si>
  <si>
    <t>AMETEK</t>
  </si>
  <si>
    <t>Kodak</t>
  </si>
  <si>
    <t>Monosolar</t>
  </si>
  <si>
    <t>EFG [NASA]</t>
  </si>
  <si>
    <t>Conventional p-n cell</t>
  </si>
  <si>
    <t>AM1</t>
  </si>
  <si>
    <t>Conventional p-n cell (not a record)</t>
  </si>
  <si>
    <t>ASTM-85</t>
  </si>
  <si>
    <t xml:space="preserve">PESC </t>
  </si>
  <si>
    <t>ASTM-86</t>
  </si>
  <si>
    <t>Point Contact [Sandia]</t>
  </si>
  <si>
    <t>Mobil Solar</t>
  </si>
  <si>
    <t>RCA</t>
  </si>
  <si>
    <t>Sandia National Laboratory</t>
  </si>
  <si>
    <t>Westinghouse</t>
  </si>
  <si>
    <t>Semicrystalline cast [Sandia]</t>
  </si>
  <si>
    <t>Combined efficiency (%)</t>
  </si>
  <si>
    <t>GaAs (crystalline) AlGaAs window</t>
  </si>
  <si>
    <t>University of Konstan, BP Solar</t>
  </si>
  <si>
    <t>Back surface field p+-n-n+ AM1 [Sandia]</t>
  </si>
  <si>
    <t>AM1 Monocrystalline</t>
  </si>
  <si>
    <t xml:space="preserve">AM1 MINP </t>
  </si>
  <si>
    <t>AM, MINP</t>
  </si>
  <si>
    <t>Magnetically confined CZ PERT SEH technique</t>
  </si>
  <si>
    <t>HIT n-type CZ substrate</t>
  </si>
  <si>
    <t>HIT n-type</t>
  </si>
  <si>
    <t>Si HIT rear-junction</t>
  </si>
  <si>
    <t>Unknown</t>
  </si>
  <si>
    <t xml:space="preserve"> </t>
  </si>
  <si>
    <t>Uncertainty (%)</t>
  </si>
  <si>
    <t>Month</t>
  </si>
  <si>
    <t>Year</t>
  </si>
  <si>
    <t>CZTSSe, Cu2ZnSnS4-ySey thin film solution grown</t>
  </si>
  <si>
    <t>Heterojunction (adj for total area)</t>
  </si>
  <si>
    <t>Glow-discharge a-Si:H, heterojunction (adj for total area)</t>
  </si>
  <si>
    <t>Glass-covered, p-i-n (adj for total area)</t>
  </si>
  <si>
    <t>p-i-n (adj for total area)</t>
  </si>
  <si>
    <t>(stabilized; initial efficiency 11.9%) 2-junction</t>
  </si>
  <si>
    <t>p-i-n (stablized)</t>
  </si>
  <si>
    <t>a-Si:H/a-Si:H/a-SiGe (stabilized) 12.4% initial</t>
  </si>
  <si>
    <t>a-Si:H/a-Si:H/a-SiGe (stabilized) 12.2% initial</t>
  </si>
  <si>
    <t>a-Si:H/a-Si:H/a-SiGe (stabilized) 12.9% initial</t>
  </si>
  <si>
    <t>a-Si:H/a-Si:H/a-SiGe (stabilized)</t>
  </si>
  <si>
    <t>a-Si:H/a-Si:H/a-SiGe (stabilized) 13.4% initial efficiency</t>
  </si>
  <si>
    <t>a-Si thin film</t>
  </si>
  <si>
    <t>3.5 µm CdTe CSS [JQA]</t>
  </si>
  <si>
    <t>a-Si:H/a-Si:H/a-SiGe (stabilized) 13.5% initial efficiency</t>
  </si>
  <si>
    <t xml:space="preserve">  Suns</t>
  </si>
  <si>
    <t>a-Si:H/nc-Si:H/nc-Si:H, stabilized, tandem cell stack</t>
  </si>
  <si>
    <t>Notes</t>
  </si>
  <si>
    <t>Combined with Ians notes</t>
  </si>
  <si>
    <t>Version 1  of PIP tables contained errors and were corrected in Ver. 2. These are corrected values stated in Ver. 2</t>
  </si>
  <si>
    <t>CIGS thin film, ZnO/CdS/Cu(In,Ga)Se2</t>
  </si>
  <si>
    <t>CIGS on glass, CuInGaSe</t>
  </si>
  <si>
    <t>thin film, on glass</t>
  </si>
  <si>
    <t>1 sun intensity = 17.8% eff, V = 646-736 mV, FF= 75.7-80.5%</t>
  </si>
  <si>
    <t>thin  film, ZnO/CdS/CIGS</t>
  </si>
  <si>
    <t>Ians note, 15.4 "NREL old data"</t>
  </si>
  <si>
    <t>DGIST, Korea</t>
  </si>
  <si>
    <t>polymer</t>
  </si>
  <si>
    <t>Organic polymer, fullerene derivative</t>
  </si>
  <si>
    <t>Stability not investigated</t>
  </si>
  <si>
    <t>Organic polymer (small), PCBM blend</t>
  </si>
  <si>
    <t>Stability not investigated, Structure: glass/ITO/PEDOT:PSS/polymer:PCBM blend/ aluminium.</t>
  </si>
  <si>
    <t>Stability not investigated, Light soaked under simulated AM 1.5 for about 140 hrs prior to shipment to NREL</t>
  </si>
  <si>
    <t>Active layer polymer/fullerene blend</t>
  </si>
  <si>
    <t>Linz</t>
  </si>
  <si>
    <t>Groningen</t>
  </si>
  <si>
    <t>ASTM G173 Global spectrum</t>
  </si>
  <si>
    <t>thin film, 4.4mmX23.0mm</t>
  </si>
  <si>
    <t>Initial performance (not stabilized)</t>
  </si>
  <si>
    <t>PPC/CAS</t>
  </si>
  <si>
    <t>Sth China U. - Central Sth U.</t>
  </si>
  <si>
    <t>Long-term stability not investigated</t>
  </si>
  <si>
    <t>thin film, Bulk heterojunction</t>
  </si>
  <si>
    <t>Si, n-type rear IBC</t>
  </si>
  <si>
    <t>Si, n-type</t>
  </si>
  <si>
    <t>GaInP/GaAs/Si, wafer bonded, 2 terminal</t>
  </si>
  <si>
    <t>GaInP/GaAs/Si, mechanical stack 4, terminal</t>
  </si>
  <si>
    <t>GaAs/Si, mechanical stack, 4 terminal</t>
  </si>
  <si>
    <t>2.52/0.681</t>
  </si>
  <si>
    <t>.85/.792</t>
  </si>
  <si>
    <t>13.6/11.0</t>
  </si>
  <si>
    <t>.875/.785</t>
  </si>
  <si>
    <t>n-type top/rear contacts</t>
  </si>
  <si>
    <t>Cd free, on glass</t>
  </si>
  <si>
    <t>large p-type</t>
  </si>
  <si>
    <t>Jinko solar</t>
  </si>
  <si>
    <t>p-type rear, IBC</t>
  </si>
  <si>
    <t>OSU/SolAero/UNSW</t>
  </si>
  <si>
    <t>Oxford PV/Oxford/HZB</t>
  </si>
  <si>
    <t>Pervoskite/Si, monolithic, 2-term</t>
  </si>
  <si>
    <t>Perovskite/Si, monolithic, 2-term</t>
  </si>
  <si>
    <t>GaAsP/Si, monolithic, 2-term</t>
  </si>
  <si>
    <t>Perovskite/CIGS, 2-term</t>
  </si>
  <si>
    <t>Initial efficiency. Han and Yang and You review the stability of similar perovskite‐based devices.</t>
  </si>
  <si>
    <t>ISCAS, Beijing</t>
  </si>
  <si>
    <t>Oxford PV</t>
  </si>
  <si>
    <t>Initial efficiency.</t>
  </si>
  <si>
    <t>Microlink (ELO)</t>
  </si>
  <si>
    <t>Not measured at external laboratory</t>
  </si>
  <si>
    <t>thin film, Pb-halide</t>
  </si>
  <si>
    <t>GaInP/GaAs/Si, monolithic, metamorphic, direct growth, 2-term</t>
  </si>
  <si>
    <t>n-type</t>
  </si>
  <si>
    <t>Not measured at an external laboratory</t>
  </si>
  <si>
    <t>crystalline, n-type top/rear contacts</t>
  </si>
  <si>
    <t>thin film, CH3NH3PbI3, perovskite methylammonium triodideplumbate</t>
  </si>
  <si>
    <t>Not stabilized, initial efficiency</t>
  </si>
  <si>
    <t>14.1/22.7</t>
  </si>
  <si>
    <t>.879/0.762</t>
  </si>
  <si>
    <t>GaInP/GaAs/Si, wafer bonded</t>
  </si>
  <si>
    <t>Perovskite/Si, monolithic</t>
  </si>
  <si>
    <t>GaInP/GaAs/Si, monolithic</t>
  </si>
  <si>
    <t>GaInP/Si, mechanical stack 4 terminal</t>
  </si>
  <si>
    <t>15.3/21.5</t>
  </si>
  <si>
    <t>0.851/0.782</t>
  </si>
  <si>
    <t>GaAs (thin film), 5-µm CLEFT</t>
  </si>
  <si>
    <t>GaInP/GaAs, monolithic</t>
  </si>
  <si>
    <t>PERL, crystalline</t>
  </si>
  <si>
    <t>Note that the original measurement was 24.2%; Measurements corrected  from originally measured  values due to Sandia recalibration  in January 1991</t>
  </si>
  <si>
    <t>Measurements corrected  from originally measured  values due to Sandia recalibration  in January 1991</t>
  </si>
  <si>
    <t>point contact</t>
  </si>
  <si>
    <t>(Crystalline)</t>
  </si>
  <si>
    <t>GaAs/GaSb, mech. Stack</t>
  </si>
  <si>
    <t>GaInP/GaAs, monolithic, 2-terminal</t>
  </si>
  <si>
    <t>GaAs/GaInAsP, stacked, 4-terminal</t>
  </si>
  <si>
    <t>GaInP/GaInAs,monolithic, 2-terminal</t>
  </si>
  <si>
    <t>GaInP/GaAs, 2-terminal</t>
  </si>
  <si>
    <t>Measured under old ASTM E891-87 reference spectrum.</t>
  </si>
  <si>
    <t>Not measured at an external laboratory.</t>
  </si>
  <si>
    <t>GaInAsP/GaInAs, 2-termimal tandem</t>
  </si>
  <si>
    <t>GaInP/GaAs/Ge, monolithic</t>
  </si>
  <si>
    <t>GaInP/GaInAs/GaSb, mech. stack, 4-terminal</t>
  </si>
  <si>
    <t>5 spectrum</t>
  </si>
  <si>
    <t>Low aerosol optical depth direct beam AM1.5</t>
  </si>
  <si>
    <t>GaInP/GaAs/Ge, monolithic; 2-terminal; direct spectrum</t>
  </si>
  <si>
    <t>Low-aerosol optical depth direct-beam AM1.5 spectrum</t>
  </si>
  <si>
    <t>Not measured at an external laboratory; Low-aerosol optical depth direct-beam AM1.5 spectrum</t>
  </si>
  <si>
    <t>GaInP/GaInAs/Ge, 2-terminal; lattice-mismatched</t>
  </si>
  <si>
    <t>Recalibrated from original measurement; Not measured at an external laboratory</t>
  </si>
  <si>
    <t>GaInP/GaInAs/Ge, 2-terminal, metamorphic</t>
  </si>
  <si>
    <t xml:space="preserve">GaInP/GaInAs/Ge, 2-terminal, lattice-matched </t>
  </si>
  <si>
    <t>GaInP/GaAs/GaInNAs, 2-terminal</t>
  </si>
  <si>
    <t>GaInP/GaInAs, monolithic, 3-terminal</t>
  </si>
  <si>
    <t>Efficiency (%)</t>
  </si>
  <si>
    <t>GaInP/GaAs/Ge, monolithic; 2-terminal</t>
  </si>
  <si>
    <t>GaInP/GaAs/GaInAs, monolithic; 2-terminal</t>
  </si>
  <si>
    <t>GaInP/GaInAs/Ge, monolithic; 2-terminal</t>
  </si>
  <si>
    <t>GaInP/GaInAs/Ge; 2-terminal; metamorphic</t>
  </si>
  <si>
    <t>GaInP/GaAs/GaInAs, inverted monolithic</t>
  </si>
  <si>
    <t>GaInP/GaAs/GaInAs, 2-terminal, inverted monolithic</t>
  </si>
  <si>
    <t>GaInP/GaAs/GaInAs, 2-terminal, bi-facial epigrowth</t>
  </si>
  <si>
    <t>GaInP/GaAs/GaInAs, inverted metamorphic</t>
  </si>
  <si>
    <t>GaInP/GaAs; GaInAsP/GaInAs, 4-terminal, split spectrum</t>
  </si>
  <si>
    <t>GaInP/GaAs; GaInAsP/GaInAs, bonded</t>
  </si>
  <si>
    <t>GaInP/GaAs/GaInAs/GaInAs, monolithic</t>
  </si>
  <si>
    <t>Ians Four-Junction or More Conc Tab</t>
  </si>
  <si>
    <t>GaInP/GaAs/GaInAs</t>
  </si>
  <si>
    <t>GaInP/GaInAs/Ge, monolithic</t>
  </si>
  <si>
    <t>GaInP, high band gap</t>
  </si>
  <si>
    <t>InP, Crystalline cell</t>
  </si>
  <si>
    <t>InP, (crystalline), epitaxial</t>
  </si>
  <si>
    <t>GaAlAs/GaAs, monolithic</t>
  </si>
  <si>
    <t>GaInAsP/GaInAs, monolithic, tandem</t>
  </si>
  <si>
    <t>GaInP/GaInAs/Ge, tandem, monolithic, metamorphic</t>
  </si>
  <si>
    <t>GaInP/GaAs/Ge, tandem, monolithic</t>
  </si>
  <si>
    <t>GaInP/GaAs/GaInAs, tandem, Monolithic</t>
  </si>
  <si>
    <t>GaInP/GaAs/GaInAs,tandem, Monolithic</t>
  </si>
  <si>
    <t>GaInP/GaAs/GaInAs, monolithic, 2-terminal</t>
  </si>
  <si>
    <t>Same cell as one 34.7% GaInP/GaAs/Ge cell</t>
  </si>
  <si>
    <t>Same cell as one 36.9% GaInP/GaAs/Ge cell</t>
  </si>
  <si>
    <t>GaInP/Ga(In)As/GaInAs, tandem, monolithic</t>
  </si>
  <si>
    <t>GaAs/InP, bonded, 2.17/1.68/1.40/1.06/0.73 eV</t>
  </si>
  <si>
    <t>First reported in PIP #43 with 1.9% Uncertainty</t>
  </si>
  <si>
    <t>IBM/ TJ Watson Research Center</t>
  </si>
  <si>
    <t>NASA</t>
  </si>
  <si>
    <t>Measurement Date</t>
  </si>
  <si>
    <t>Revised/New Efficiency (%)</t>
  </si>
  <si>
    <t>Type of Area</t>
  </si>
  <si>
    <t>Jsc (mA/cm2)</t>
  </si>
  <si>
    <t>Revised/ New Jsc (mA/cm2) (PIP #33 -&gt;)</t>
  </si>
  <si>
    <t>FF (%)</t>
  </si>
  <si>
    <t>Accredited Testing Centers</t>
  </si>
  <si>
    <t xml:space="preserve">Tandem  </t>
  </si>
  <si>
    <t>Tandem</t>
  </si>
  <si>
    <t>PIP reported 0.538 for the voltage when it should have been 0.583 V) Stability not investigated, unstable under both oxygen and water vapour exposure, glass/TCO/buffer layer (PEDOT</t>
  </si>
  <si>
    <t>REV. EFF. Check 22</t>
  </si>
  <si>
    <t>Canadian Solar</t>
  </si>
  <si>
    <t>OSU/UNSW/SolAero</t>
  </si>
  <si>
    <t>p</t>
  </si>
  <si>
    <t>HZB</t>
  </si>
  <si>
    <t>Perovskite/perovskite, 2-term</t>
  </si>
  <si>
    <t>Nanjing Univ</t>
  </si>
  <si>
    <t>JET</t>
  </si>
  <si>
    <t>CIGS, Cd-free</t>
  </si>
  <si>
    <t>GaInP, rear HJ, strained AlInP</t>
  </si>
  <si>
    <t>Perovskite (thin film)</t>
  </si>
  <si>
    <t>Organic (thin film)</t>
  </si>
  <si>
    <t>SCUT, China</t>
  </si>
  <si>
    <t>HKUST, Hong Kong</t>
  </si>
  <si>
    <t>AlGaInP/AlGaAs/GaAs/GaInAs (2.15/1.72/1.41/1.17/0.96/0.79 eV) 6j Inverted metamorphic</t>
  </si>
  <si>
    <t>Perovskite (cell)</t>
  </si>
  <si>
    <t>CSIRO</t>
  </si>
  <si>
    <t>DA</t>
  </si>
  <si>
    <t>Uni Potsdam</t>
  </si>
  <si>
    <t>p-type top/rear contacts</t>
  </si>
  <si>
    <t>Hanergy</t>
  </si>
  <si>
    <t>p-type PERC</t>
  </si>
  <si>
    <t>KRICT/MIT</t>
  </si>
  <si>
    <t>SJTU/Umass</t>
  </si>
  <si>
    <t>GaInP/AlGaAs/Si (wafer bonded), 2-term</t>
  </si>
  <si>
    <t>GaInP/GaAs/Si (monolithic), 2-term</t>
  </si>
  <si>
    <t>Organic</t>
  </si>
  <si>
    <t>Organic (cell)</t>
  </si>
  <si>
    <t>Perhaps the 12.22 mA/mw should be 15.22 mA/cm2?</t>
  </si>
  <si>
    <t>GaAs - thin film - epitaxial liftoff</t>
  </si>
  <si>
    <t>GaAs with AlGaAs window</t>
  </si>
  <si>
    <t>Measured under 93.9 mW/cm2 AM1 at NASA</t>
  </si>
  <si>
    <t>GaAs/GaInP heterojunction</t>
  </si>
  <si>
    <t>GaAs (Ge substrate) AlGaAs window</t>
  </si>
  <si>
    <t>GaAs (Ge substrate) multicrystalline</t>
  </si>
  <si>
    <t>GaAs Crystalline - on wafer</t>
  </si>
  <si>
    <t>GaAs (Si substrate)</t>
  </si>
  <si>
    <t>GaAs under very high concentration</t>
  </si>
  <si>
    <t>GaInP/GaAs, monolithic, 2-terminal, thin film</t>
  </si>
  <si>
    <t>GaAs with epitaxial lift off,  thin film</t>
  </si>
  <si>
    <t>Metamorphic GaInP/GaInAs</t>
  </si>
  <si>
    <t>InP grown on GaAs substrate; ENTECH cover</t>
  </si>
  <si>
    <t>Bonded 4-junction</t>
  </si>
  <si>
    <t>a-Si:H/nc-Si:H/nc-Si:H</t>
  </si>
  <si>
    <t>Listed in PIP, but is higher than other cells described this way at that time.</t>
  </si>
  <si>
    <t>FF was originally reported as 77%, but corrected here to 79%</t>
  </si>
  <si>
    <t>Typos in original PIP report have been fixed.</t>
  </si>
  <si>
    <t>Small cell was not published in PIP</t>
  </si>
  <si>
    <t>PIP reports Voc = 0.4219, but 0.7219 V appears more reasonable.</t>
  </si>
  <si>
    <t>The check column indicates a discrepancy and the FF appears to be higher than is physical</t>
  </si>
  <si>
    <t>Note: Check is inconsistent, but left for historical purposes</t>
  </si>
  <si>
    <t>Is this really on the wafer or is it an epitaxial lift off or AlGaAs</t>
  </si>
  <si>
    <t>UNIST</t>
  </si>
  <si>
    <t>City U HK/UW</t>
  </si>
  <si>
    <t>Eff. Chart Cell Type</t>
  </si>
  <si>
    <t>Eff. Chart Material Class</t>
  </si>
  <si>
    <t>Emerging PV</t>
  </si>
  <si>
    <t>Two-junction (non-concentrator)</t>
  </si>
  <si>
    <t>Single-Junction GaAs</t>
  </si>
  <si>
    <t>Concentrator</t>
  </si>
  <si>
    <t>Thin-film crystal</t>
  </si>
  <si>
    <t>Single crystal</t>
  </si>
  <si>
    <t>Thin-Film Technologies</t>
  </si>
  <si>
    <t>Amorphous Si:H (stabilized)</t>
  </si>
  <si>
    <t>CIGS (concentrator)</t>
  </si>
  <si>
    <t>Dye-sensitized cells</t>
  </si>
  <si>
    <t>Organic tandem cells</t>
  </si>
  <si>
    <t>Perovskite cells</t>
  </si>
  <si>
    <t>Crystalline Si Cells</t>
  </si>
  <si>
    <t>Single crystal (concentrator)</t>
  </si>
  <si>
    <t>Single crystal (non-concentrator)</t>
  </si>
  <si>
    <t>Silicon heterostructures (HIT)</t>
  </si>
  <si>
    <t>Multicrystalline</t>
  </si>
  <si>
    <t>Record Identifier</t>
  </si>
  <si>
    <t>00001</t>
  </si>
  <si>
    <t>00002</t>
  </si>
  <si>
    <t>00003</t>
  </si>
  <si>
    <t>00004</t>
  </si>
  <si>
    <t>00005</t>
  </si>
  <si>
    <t>00006</t>
  </si>
  <si>
    <t>00007</t>
  </si>
  <si>
    <t>00008</t>
  </si>
  <si>
    <t>00009</t>
  </si>
  <si>
    <t>00010</t>
  </si>
  <si>
    <t>00011</t>
  </si>
  <si>
    <t>00012</t>
  </si>
  <si>
    <t>00013</t>
  </si>
  <si>
    <t>00014</t>
  </si>
  <si>
    <t>00015</t>
  </si>
  <si>
    <t>00016</t>
  </si>
  <si>
    <t>00017</t>
  </si>
  <si>
    <t>00018</t>
  </si>
  <si>
    <t>00019</t>
  </si>
  <si>
    <t>00020</t>
  </si>
  <si>
    <t>00021</t>
  </si>
  <si>
    <t>00022</t>
  </si>
  <si>
    <t>00023</t>
  </si>
  <si>
    <t>00024</t>
  </si>
  <si>
    <t>00025</t>
  </si>
  <si>
    <t>00026</t>
  </si>
  <si>
    <t>00027</t>
  </si>
  <si>
    <t>00028</t>
  </si>
  <si>
    <t>00029</t>
  </si>
  <si>
    <t>00030</t>
  </si>
  <si>
    <t>00031</t>
  </si>
  <si>
    <t>00032</t>
  </si>
  <si>
    <t>00033</t>
  </si>
  <si>
    <t>00034</t>
  </si>
  <si>
    <t>00035</t>
  </si>
  <si>
    <t>00036</t>
  </si>
  <si>
    <t>00037</t>
  </si>
  <si>
    <t>00038</t>
  </si>
  <si>
    <t>00039</t>
  </si>
  <si>
    <t>00040</t>
  </si>
  <si>
    <t>00041</t>
  </si>
  <si>
    <t>00042</t>
  </si>
  <si>
    <t>00043</t>
  </si>
  <si>
    <t>00044</t>
  </si>
  <si>
    <t>00045</t>
  </si>
  <si>
    <t>00046</t>
  </si>
  <si>
    <t>00047</t>
  </si>
  <si>
    <t>00048</t>
  </si>
  <si>
    <t>00049</t>
  </si>
  <si>
    <t>00050</t>
  </si>
  <si>
    <t>00051</t>
  </si>
  <si>
    <t>00052</t>
  </si>
  <si>
    <t>00053</t>
  </si>
  <si>
    <t>00054</t>
  </si>
  <si>
    <t>00055</t>
  </si>
  <si>
    <t>00056</t>
  </si>
  <si>
    <t>00057</t>
  </si>
  <si>
    <t>00058</t>
  </si>
  <si>
    <t>00059</t>
  </si>
  <si>
    <t>00060</t>
  </si>
  <si>
    <t>00061</t>
  </si>
  <si>
    <t>00062</t>
  </si>
  <si>
    <t>00063</t>
  </si>
  <si>
    <t>00064</t>
  </si>
  <si>
    <t>00065</t>
  </si>
  <si>
    <t>00066</t>
  </si>
  <si>
    <t>00067</t>
  </si>
  <si>
    <t>00068</t>
  </si>
  <si>
    <t>00069</t>
  </si>
  <si>
    <t>00070</t>
  </si>
  <si>
    <t>00071</t>
  </si>
  <si>
    <t>00072</t>
  </si>
  <si>
    <t>00073</t>
  </si>
  <si>
    <t>00074</t>
  </si>
  <si>
    <t>00075</t>
  </si>
  <si>
    <t>00076</t>
  </si>
  <si>
    <t>00077</t>
  </si>
  <si>
    <t>00078</t>
  </si>
  <si>
    <t>00079</t>
  </si>
  <si>
    <t>00080</t>
  </si>
  <si>
    <t>00081</t>
  </si>
  <si>
    <t>00082</t>
  </si>
  <si>
    <t>00083</t>
  </si>
  <si>
    <t>00084</t>
  </si>
  <si>
    <t>00085</t>
  </si>
  <si>
    <t>00086</t>
  </si>
  <si>
    <t>00087</t>
  </si>
  <si>
    <t>00088</t>
  </si>
  <si>
    <t>00089</t>
  </si>
  <si>
    <t>00090</t>
  </si>
  <si>
    <t>00091</t>
  </si>
  <si>
    <t>00092</t>
  </si>
  <si>
    <t>00093</t>
  </si>
  <si>
    <t>00094</t>
  </si>
  <si>
    <t>00095</t>
  </si>
  <si>
    <t>00096</t>
  </si>
  <si>
    <t>00097</t>
  </si>
  <si>
    <t>00098</t>
  </si>
  <si>
    <t>00099</t>
  </si>
  <si>
    <t>00100</t>
  </si>
  <si>
    <t>00101</t>
  </si>
  <si>
    <t>00102</t>
  </si>
  <si>
    <t>00103</t>
  </si>
  <si>
    <t>00104</t>
  </si>
  <si>
    <t>00105</t>
  </si>
  <si>
    <t>00106</t>
  </si>
  <si>
    <t>00107</t>
  </si>
  <si>
    <t>00108</t>
  </si>
  <si>
    <t>00109</t>
  </si>
  <si>
    <t>00110</t>
  </si>
  <si>
    <t>00111</t>
  </si>
  <si>
    <t>00112</t>
  </si>
  <si>
    <t>00113</t>
  </si>
  <si>
    <t>00114</t>
  </si>
  <si>
    <t>00115</t>
  </si>
  <si>
    <t>00116</t>
  </si>
  <si>
    <t>00117</t>
  </si>
  <si>
    <t>00118</t>
  </si>
  <si>
    <t>00119</t>
  </si>
  <si>
    <t>00120</t>
  </si>
  <si>
    <t>00121</t>
  </si>
  <si>
    <t>00122</t>
  </si>
  <si>
    <t>00123</t>
  </si>
  <si>
    <t>00124</t>
  </si>
  <si>
    <t>00125</t>
  </si>
  <si>
    <t>00126</t>
  </si>
  <si>
    <t>00127</t>
  </si>
  <si>
    <t>00128</t>
  </si>
  <si>
    <t>00129</t>
  </si>
  <si>
    <t>00130</t>
  </si>
  <si>
    <t>00131</t>
  </si>
  <si>
    <t>00132</t>
  </si>
  <si>
    <t>00133</t>
  </si>
  <si>
    <t>00134</t>
  </si>
  <si>
    <t>00135</t>
  </si>
  <si>
    <t>00136</t>
  </si>
  <si>
    <t>00137</t>
  </si>
  <si>
    <t>00138</t>
  </si>
  <si>
    <t>00139</t>
  </si>
  <si>
    <t>00140</t>
  </si>
  <si>
    <t>00141</t>
  </si>
  <si>
    <t>00142</t>
  </si>
  <si>
    <t>00143</t>
  </si>
  <si>
    <t>00144</t>
  </si>
  <si>
    <t>00145</t>
  </si>
  <si>
    <t>00146</t>
  </si>
  <si>
    <t>00147</t>
  </si>
  <si>
    <t>00148</t>
  </si>
  <si>
    <t>00149</t>
  </si>
  <si>
    <t>00150</t>
  </si>
  <si>
    <t>00151</t>
  </si>
  <si>
    <t>00152</t>
  </si>
  <si>
    <t>00153</t>
  </si>
  <si>
    <t>00154</t>
  </si>
  <si>
    <t>00155</t>
  </si>
  <si>
    <t>00156</t>
  </si>
  <si>
    <t>00157</t>
  </si>
  <si>
    <t>00158</t>
  </si>
  <si>
    <t>00159</t>
  </si>
  <si>
    <t>00160</t>
  </si>
  <si>
    <t>00161</t>
  </si>
  <si>
    <t>00162</t>
  </si>
  <si>
    <t>00163</t>
  </si>
  <si>
    <t>00164</t>
  </si>
  <si>
    <t>00165</t>
  </si>
  <si>
    <t>00166</t>
  </si>
  <si>
    <t>00167</t>
  </si>
  <si>
    <t>00168</t>
  </si>
  <si>
    <t>00169</t>
  </si>
  <si>
    <t>00170</t>
  </si>
  <si>
    <t>00171</t>
  </si>
  <si>
    <t>00172</t>
  </si>
  <si>
    <t>00173</t>
  </si>
  <si>
    <t>00174</t>
  </si>
  <si>
    <t>00175</t>
  </si>
  <si>
    <t>00176</t>
  </si>
  <si>
    <t>00177</t>
  </si>
  <si>
    <t>00178</t>
  </si>
  <si>
    <t>00179</t>
  </si>
  <si>
    <t>00180</t>
  </si>
  <si>
    <t>00181</t>
  </si>
  <si>
    <t>00182</t>
  </si>
  <si>
    <t>00183</t>
  </si>
  <si>
    <t>00184</t>
  </si>
  <si>
    <t>00185</t>
  </si>
  <si>
    <t>00186</t>
  </si>
  <si>
    <t>00187</t>
  </si>
  <si>
    <t>00188</t>
  </si>
  <si>
    <t>00189</t>
  </si>
  <si>
    <t>00190</t>
  </si>
  <si>
    <t>00191</t>
  </si>
  <si>
    <t>00192</t>
  </si>
  <si>
    <t>00193</t>
  </si>
  <si>
    <t>00194</t>
  </si>
  <si>
    <t>00195</t>
  </si>
  <si>
    <t>00196</t>
  </si>
  <si>
    <t>00197</t>
  </si>
  <si>
    <t>00198</t>
  </si>
  <si>
    <t>00199</t>
  </si>
  <si>
    <t>00200</t>
  </si>
  <si>
    <t>00201</t>
  </si>
  <si>
    <t>00202</t>
  </si>
  <si>
    <t>00203</t>
  </si>
  <si>
    <t>00204</t>
  </si>
  <si>
    <t>00205</t>
  </si>
  <si>
    <t>00206</t>
  </si>
  <si>
    <t>00207</t>
  </si>
  <si>
    <t>00208</t>
  </si>
  <si>
    <t>00209</t>
  </si>
  <si>
    <t>00210</t>
  </si>
  <si>
    <t>00211</t>
  </si>
  <si>
    <t>00212</t>
  </si>
  <si>
    <t>00213</t>
  </si>
  <si>
    <t>00214</t>
  </si>
  <si>
    <t>00215</t>
  </si>
  <si>
    <t>00216</t>
  </si>
  <si>
    <t>00217</t>
  </si>
  <si>
    <t>00218</t>
  </si>
  <si>
    <t>00219</t>
  </si>
  <si>
    <t>00220</t>
  </si>
  <si>
    <t>00221</t>
  </si>
  <si>
    <t>00222</t>
  </si>
  <si>
    <t>00223</t>
  </si>
  <si>
    <t>00224</t>
  </si>
  <si>
    <t>00225</t>
  </si>
  <si>
    <t>00226</t>
  </si>
  <si>
    <t>00227</t>
  </si>
  <si>
    <t>00228</t>
  </si>
  <si>
    <t>00229</t>
  </si>
  <si>
    <t>00230</t>
  </si>
  <si>
    <t>00231</t>
  </si>
  <si>
    <t>00232</t>
  </si>
  <si>
    <t>00233</t>
  </si>
  <si>
    <t>00234</t>
  </si>
  <si>
    <t>00235</t>
  </si>
  <si>
    <t>00236</t>
  </si>
  <si>
    <t>00237</t>
  </si>
  <si>
    <t>00238</t>
  </si>
  <si>
    <t>00239</t>
  </si>
  <si>
    <t>00240</t>
  </si>
  <si>
    <t>00241</t>
  </si>
  <si>
    <t>00242</t>
  </si>
  <si>
    <t>00243</t>
  </si>
  <si>
    <t>00244</t>
  </si>
  <si>
    <t>00245</t>
  </si>
  <si>
    <t>00246</t>
  </si>
  <si>
    <t>00247</t>
  </si>
  <si>
    <t>00248</t>
  </si>
  <si>
    <t>00249</t>
  </si>
  <si>
    <t>00250</t>
  </si>
  <si>
    <t>00251</t>
  </si>
  <si>
    <t>00252</t>
  </si>
  <si>
    <t>00253</t>
  </si>
  <si>
    <t>00254</t>
  </si>
  <si>
    <t>00255</t>
  </si>
  <si>
    <t>00256</t>
  </si>
  <si>
    <t>00257</t>
  </si>
  <si>
    <t>00258</t>
  </si>
  <si>
    <t>00259</t>
  </si>
  <si>
    <t>00260</t>
  </si>
  <si>
    <t>00261</t>
  </si>
  <si>
    <t>00262</t>
  </si>
  <si>
    <t>00263</t>
  </si>
  <si>
    <t>00264</t>
  </si>
  <si>
    <t>00265</t>
  </si>
  <si>
    <t>00266</t>
  </si>
  <si>
    <t>00267</t>
  </si>
  <si>
    <t>00268</t>
  </si>
  <si>
    <t>00269</t>
  </si>
  <si>
    <t>00270</t>
  </si>
  <si>
    <t>00271</t>
  </si>
  <si>
    <t>00272</t>
  </si>
  <si>
    <t>00273</t>
  </si>
  <si>
    <t>00274</t>
  </si>
  <si>
    <t>00275</t>
  </si>
  <si>
    <t>00276</t>
  </si>
  <si>
    <t>00277</t>
  </si>
  <si>
    <t>00278</t>
  </si>
  <si>
    <t>00279</t>
  </si>
  <si>
    <t>00280</t>
  </si>
  <si>
    <t>00281</t>
  </si>
  <si>
    <t>00282</t>
  </si>
  <si>
    <t>00283</t>
  </si>
  <si>
    <t>00284</t>
  </si>
  <si>
    <t>00285</t>
  </si>
  <si>
    <t>00286</t>
  </si>
  <si>
    <t>00287</t>
  </si>
  <si>
    <t>00288</t>
  </si>
  <si>
    <t>00289</t>
  </si>
  <si>
    <t>00290</t>
  </si>
  <si>
    <t>00291</t>
  </si>
  <si>
    <t>00292</t>
  </si>
  <si>
    <t>00293</t>
  </si>
  <si>
    <t>00294</t>
  </si>
  <si>
    <t>00295</t>
  </si>
  <si>
    <t>00296</t>
  </si>
  <si>
    <t>00297</t>
  </si>
  <si>
    <t>00298</t>
  </si>
  <si>
    <t>00299</t>
  </si>
  <si>
    <t>00300</t>
  </si>
  <si>
    <t>00301</t>
  </si>
  <si>
    <t>00302</t>
  </si>
  <si>
    <t>00303</t>
  </si>
  <si>
    <t>00304</t>
  </si>
  <si>
    <t>00305</t>
  </si>
  <si>
    <t>00306</t>
  </si>
  <si>
    <t>00307</t>
  </si>
  <si>
    <t>00308</t>
  </si>
  <si>
    <t>00309</t>
  </si>
  <si>
    <t>00310</t>
  </si>
  <si>
    <t>00311</t>
  </si>
  <si>
    <t>00312</t>
  </si>
  <si>
    <t>00313</t>
  </si>
  <si>
    <t>00314</t>
  </si>
  <si>
    <t>00315</t>
  </si>
  <si>
    <t>00316</t>
  </si>
  <si>
    <t>00317</t>
  </si>
  <si>
    <t>00318</t>
  </si>
  <si>
    <t>00319</t>
  </si>
  <si>
    <t>00320</t>
  </si>
  <si>
    <t>00321</t>
  </si>
  <si>
    <t>00322</t>
  </si>
  <si>
    <t>00323</t>
  </si>
  <si>
    <t>00324</t>
  </si>
  <si>
    <t>00325</t>
  </si>
  <si>
    <t>00326</t>
  </si>
  <si>
    <t>00327</t>
  </si>
  <si>
    <t>00328</t>
  </si>
  <si>
    <t>00329</t>
  </si>
  <si>
    <t>00330</t>
  </si>
  <si>
    <t>00331</t>
  </si>
  <si>
    <t>00332</t>
  </si>
  <si>
    <t>00333</t>
  </si>
  <si>
    <t>00334</t>
  </si>
  <si>
    <t>00335</t>
  </si>
  <si>
    <t>00336</t>
  </si>
  <si>
    <t>00337</t>
  </si>
  <si>
    <t>00338</t>
  </si>
  <si>
    <t>00339</t>
  </si>
  <si>
    <t>00340</t>
  </si>
  <si>
    <t>00341</t>
  </si>
  <si>
    <t>00342</t>
  </si>
  <si>
    <t>00343</t>
  </si>
  <si>
    <t>00344</t>
  </si>
  <si>
    <t>00345</t>
  </si>
  <si>
    <t>00346</t>
  </si>
  <si>
    <t>00347</t>
  </si>
  <si>
    <t>00348</t>
  </si>
  <si>
    <t>00349</t>
  </si>
  <si>
    <t>00350</t>
  </si>
  <si>
    <t>00351</t>
  </si>
  <si>
    <t>00352</t>
  </si>
  <si>
    <t>00353</t>
  </si>
  <si>
    <t>00354</t>
  </si>
  <si>
    <t>00355</t>
  </si>
  <si>
    <t>00356</t>
  </si>
  <si>
    <t>00357</t>
  </si>
  <si>
    <t>00358</t>
  </si>
  <si>
    <t>00359</t>
  </si>
  <si>
    <t>00360</t>
  </si>
  <si>
    <t>00361</t>
  </si>
  <si>
    <t>00362</t>
  </si>
  <si>
    <t>00363</t>
  </si>
  <si>
    <t>00364</t>
  </si>
  <si>
    <t>00365</t>
  </si>
  <si>
    <t>00366</t>
  </si>
  <si>
    <t>00367</t>
  </si>
  <si>
    <t>00368</t>
  </si>
  <si>
    <t>00369</t>
  </si>
  <si>
    <t>00370</t>
  </si>
  <si>
    <t>00371</t>
  </si>
  <si>
    <t>00372</t>
  </si>
  <si>
    <t>00373</t>
  </si>
  <si>
    <t>00374</t>
  </si>
  <si>
    <t>00375</t>
  </si>
  <si>
    <t>00376</t>
  </si>
  <si>
    <t>00377</t>
  </si>
  <si>
    <t>00378</t>
  </si>
  <si>
    <t>00379</t>
  </si>
  <si>
    <t>00380</t>
  </si>
  <si>
    <t>00381</t>
  </si>
  <si>
    <t>00382</t>
  </si>
  <si>
    <t>00383</t>
  </si>
  <si>
    <t>00384</t>
  </si>
  <si>
    <t>00385</t>
  </si>
  <si>
    <t>00386</t>
  </si>
  <si>
    <t>00387</t>
  </si>
  <si>
    <t>00388</t>
  </si>
  <si>
    <t>00389</t>
  </si>
  <si>
    <t>00390</t>
  </si>
  <si>
    <t>00391</t>
  </si>
  <si>
    <t>00392</t>
  </si>
  <si>
    <t>00393</t>
  </si>
  <si>
    <t>00394</t>
  </si>
  <si>
    <t>00395</t>
  </si>
  <si>
    <t>00396</t>
  </si>
  <si>
    <t>00397</t>
  </si>
  <si>
    <t>00398</t>
  </si>
  <si>
    <t>00399</t>
  </si>
  <si>
    <t>00400</t>
  </si>
  <si>
    <t>00401</t>
  </si>
  <si>
    <t>00402</t>
  </si>
  <si>
    <t>00403</t>
  </si>
  <si>
    <t>00404</t>
  </si>
  <si>
    <t>00405</t>
  </si>
  <si>
    <t>00406</t>
  </si>
  <si>
    <t>00407</t>
  </si>
  <si>
    <t>00408</t>
  </si>
  <si>
    <t>00409</t>
  </si>
  <si>
    <t>00410</t>
  </si>
  <si>
    <t>00411</t>
  </si>
  <si>
    <t>00412</t>
  </si>
  <si>
    <t>00413</t>
  </si>
  <si>
    <t>00414</t>
  </si>
  <si>
    <t>00415</t>
  </si>
  <si>
    <t>00416</t>
  </si>
  <si>
    <t>00417</t>
  </si>
  <si>
    <t>00418</t>
  </si>
  <si>
    <t>00419</t>
  </si>
  <si>
    <t>00420</t>
  </si>
  <si>
    <t>00421</t>
  </si>
  <si>
    <t>00422</t>
  </si>
  <si>
    <t>00423</t>
  </si>
  <si>
    <t>00424</t>
  </si>
  <si>
    <t>00425</t>
  </si>
  <si>
    <t>00426</t>
  </si>
  <si>
    <t>00427</t>
  </si>
  <si>
    <t>00428</t>
  </si>
  <si>
    <t>00429</t>
  </si>
  <si>
    <t>00430</t>
  </si>
  <si>
    <t>00431</t>
  </si>
  <si>
    <t>00432</t>
  </si>
  <si>
    <t>00433</t>
  </si>
  <si>
    <t>00434</t>
  </si>
  <si>
    <t>00435</t>
  </si>
  <si>
    <t>00436</t>
  </si>
  <si>
    <t>00437</t>
  </si>
  <si>
    <t>00439</t>
  </si>
  <si>
    <t>00440</t>
  </si>
  <si>
    <t>00441</t>
  </si>
  <si>
    <t>00442</t>
  </si>
  <si>
    <t>00443</t>
  </si>
  <si>
    <t>00444</t>
  </si>
  <si>
    <t>00445</t>
  </si>
  <si>
    <t>00446</t>
  </si>
  <si>
    <t>00447</t>
  </si>
  <si>
    <t>00448</t>
  </si>
  <si>
    <t>00449</t>
  </si>
  <si>
    <t>00450</t>
  </si>
  <si>
    <t>00451</t>
  </si>
  <si>
    <t>00452</t>
  </si>
  <si>
    <t>00453</t>
  </si>
  <si>
    <t>00454</t>
  </si>
  <si>
    <t>00455</t>
  </si>
  <si>
    <t>00456</t>
  </si>
  <si>
    <t>00457</t>
  </si>
  <si>
    <t>00458</t>
  </si>
  <si>
    <t>00459</t>
  </si>
  <si>
    <t>00460</t>
  </si>
  <si>
    <t>00461</t>
  </si>
  <si>
    <t>Organic cells</t>
  </si>
  <si>
    <t>SJTU/BUAA</t>
  </si>
  <si>
    <t>00462</t>
  </si>
  <si>
    <t>00463</t>
  </si>
  <si>
    <t>Quantum dot cells</t>
  </si>
  <si>
    <t>Confirmed (mh)</t>
  </si>
  <si>
    <t>Confirmed (mh), New Point</t>
  </si>
  <si>
    <t>Correction in FF from PIP Version 49 of 77.8 tp 77.9   [Confirmed Eff=21.7 in Pip 50. Pip 49 lists Eff=21.0 Solibro. (mh)]</t>
  </si>
  <si>
    <t>Not measured at an external laboratory  [Not confirmed (mh)]</t>
  </si>
  <si>
    <t>Not confirmed in V6 PIP. V5 PIP repeats Eff from V3 PIP (8/93) (mh)</t>
  </si>
  <si>
    <t>Not confirmed: Eff=18.4 (Pip 19), EFF=18.4 (Pip 18) (mh)</t>
  </si>
  <si>
    <t>Not Confirmed: Eff=19.2 (Pip 32), EFF=18.8 (Pip 31) (mh)</t>
  </si>
  <si>
    <t>Not confirmed: IBM not listed. Pip 41 lists: NREL Eff=19.6 Pip 40 lists same as Pip 41 (mh)</t>
  </si>
  <si>
    <t>Not confirmed. IBM not listed in PIP 43 or in PIP 42 (mh)</t>
  </si>
  <si>
    <t>Confirmed: Eff=20.5 (mh)</t>
  </si>
  <si>
    <t>00464</t>
  </si>
  <si>
    <t>00465</t>
  </si>
  <si>
    <t>00466</t>
  </si>
  <si>
    <t>00467</t>
  </si>
  <si>
    <t>00468</t>
  </si>
  <si>
    <t>00469</t>
  </si>
  <si>
    <t>00470</t>
  </si>
  <si>
    <t>00471</t>
  </si>
  <si>
    <t>00472</t>
  </si>
  <si>
    <t>a-Si:H/nc-Si/nc-Si (stabilized)</t>
  </si>
  <si>
    <t>North Carolina State University</t>
  </si>
  <si>
    <t>AlGaAs-GaAs tandem (IEEE PVSC, 1981, pp. 21-26)</t>
  </si>
  <si>
    <t xml:space="preserve">AlGaAs-GaAs tandem </t>
  </si>
  <si>
    <t>AlGaAs-GaAs tandem 40x</t>
  </si>
  <si>
    <t>ICCAS</t>
  </si>
  <si>
    <t>KRICT/MIT (tied w/ Korea U)</t>
  </si>
  <si>
    <t>SCUT/eFlexPV</t>
  </si>
  <si>
    <t>U. Queensland</t>
  </si>
  <si>
    <t>U. Toronto</t>
  </si>
  <si>
    <t>Colloidal Quantum Dot</t>
  </si>
  <si>
    <t>ZnO/PbS Quantum Dot</t>
  </si>
  <si>
    <t>MIT</t>
  </si>
  <si>
    <t>00473</t>
  </si>
  <si>
    <t>00474</t>
  </si>
  <si>
    <t>00475</t>
  </si>
  <si>
    <t>00476</t>
  </si>
  <si>
    <t>00477</t>
  </si>
  <si>
    <t>00478</t>
  </si>
  <si>
    <t>00479</t>
  </si>
  <si>
    <t>00480</t>
  </si>
  <si>
    <t>00481</t>
  </si>
  <si>
    <t>00482</t>
  </si>
  <si>
    <t>00483</t>
  </si>
  <si>
    <t>00484</t>
  </si>
  <si>
    <t>00485</t>
  </si>
  <si>
    <t>00486</t>
  </si>
  <si>
    <t>00487</t>
  </si>
  <si>
    <t>00488</t>
  </si>
  <si>
    <t>00489</t>
  </si>
  <si>
    <t>00490</t>
  </si>
  <si>
    <t>00491</t>
  </si>
  <si>
    <t>00492</t>
  </si>
  <si>
    <t>00493</t>
  </si>
  <si>
    <t>TBD (58)</t>
  </si>
  <si>
    <t>2-terminal monolithic</t>
  </si>
  <si>
    <t>00494</t>
  </si>
  <si>
    <t>00495</t>
  </si>
  <si>
    <t>ZnO/PbS-QD</t>
  </si>
  <si>
    <t>PbS-QD</t>
  </si>
  <si>
    <t>Measurements corrected  from originally measured  values due to Sandia recalibration  in January 1991; labeled as UNSW on static chart</t>
  </si>
  <si>
    <t>00496</t>
  </si>
  <si>
    <t>00497</t>
  </si>
  <si>
    <t>00498</t>
  </si>
  <si>
    <t>00499</t>
  </si>
  <si>
    <t>00500</t>
  </si>
  <si>
    <t>00501</t>
  </si>
  <si>
    <t>00502</t>
  </si>
  <si>
    <t>NJUPT</t>
  </si>
  <si>
    <t>(not on chart)</t>
  </si>
  <si>
    <t xml:space="preserve">GaAs </t>
  </si>
  <si>
    <t>Oerlikon Solar Lab/Neuchatel</t>
  </si>
  <si>
    <t>Sandia/UNSW/ENTECH</t>
  </si>
  <si>
    <t xml:space="preserve">Silicon 12 point focus cells module </t>
  </si>
  <si>
    <t>inorganic−organic hybrid thin film materials, based on CH3NH3(MA)Pb(I1−xBrx)3 perovskites</t>
  </si>
  <si>
    <t>PERC Solar Cell on 156 mm × 156 mm P-Type Multicrystalline Silicon</t>
  </si>
  <si>
    <t>a-Si:H single-junction p-i-n solar cell</t>
  </si>
  <si>
    <t>a-Si/nc-Si (thin-film cell)</t>
  </si>
  <si>
    <t>molecular iodine PbS Colloidal quantum dot solar cell</t>
  </si>
  <si>
    <t>PERC Solar Cell , P-type</t>
  </si>
  <si>
    <t>methylammonium iodide (MAI) and the dispersion of hydrophobic PbS CQDs </t>
  </si>
  <si>
    <t> solution-phase ligand-exchanged CQD inks</t>
  </si>
  <si>
    <t>lead halide perovskite quantum dot (QD) films</t>
  </si>
  <si>
    <t>mixed caesium and formamidinium lead triiodide perovskite system (Cs1−xFAxPbI3)</t>
  </si>
  <si>
    <t xml:space="preserve">PbS Colloidal quantum dot </t>
  </si>
  <si>
    <t>Perovskite based on the BHT Additive</t>
  </si>
  <si>
    <t>DS Si wafer cell, n type</t>
  </si>
  <si>
    <t>formamidinium lead iodide (FAPbI3) perovskites</t>
  </si>
  <si>
    <t>MAPbX3 perovskites</t>
  </si>
  <si>
    <t>0. 0955</t>
  </si>
  <si>
    <t>CZTSSe Thin-Film  (hydrazine pure-solution approach)</t>
  </si>
  <si>
    <t>nection type</t>
  </si>
  <si>
    <t>nonfullerene acceptors (NFAs) with series connection type</t>
  </si>
  <si>
    <t>nonfullerene-acceptor-based organic solar cell</t>
  </si>
  <si>
    <t>p‐type PERC</t>
  </si>
  <si>
    <t>‘cast mono’ wafer, n-type</t>
  </si>
  <si>
    <t>00503</t>
  </si>
  <si>
    <t>GaInP/mqw-GaAs/GaInAs</t>
  </si>
  <si>
    <r>
      <t>Area (cm</t>
    </r>
    <r>
      <rPr>
        <vertAlign val="super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>)</t>
    </r>
  </si>
  <si>
    <r>
      <t>V</t>
    </r>
    <r>
      <rPr>
        <vertAlign val="subscript"/>
        <sz val="12"/>
        <color theme="1"/>
        <rFont val="Calibri"/>
        <family val="2"/>
        <scheme val="minor"/>
      </rPr>
      <t>OC</t>
    </r>
    <r>
      <rPr>
        <sz val="12"/>
        <color theme="1"/>
        <rFont val="Calibri"/>
        <family val="2"/>
        <scheme val="minor"/>
      </rPr>
      <t xml:space="preserve"> (V)</t>
    </r>
  </si>
  <si>
    <r>
      <t>CdS/CdTe (70 mW/cm</t>
    </r>
    <r>
      <rPr>
        <vertAlign val="super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>) [NASA]</t>
    </r>
  </si>
  <si>
    <r>
      <t>CdS/CuInSe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>/Au-Zn (AM1 NASA)</t>
    </r>
  </si>
  <si>
    <r>
      <t>AM1 [NASA] 100.3 mW/cm</t>
    </r>
    <r>
      <rPr>
        <vertAlign val="superscript"/>
        <sz val="12"/>
        <color theme="1"/>
        <rFont val="Calibri"/>
        <family val="2"/>
        <scheme val="minor"/>
      </rPr>
      <t>2</t>
    </r>
  </si>
  <si>
    <r>
      <t>CdS/CuInSe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 xml:space="preserve"> 3-source deposition (NASA)</t>
    </r>
  </si>
  <si>
    <r>
      <t>Au/CdTe/CdS/ITO/glass (90mW/cm</t>
    </r>
    <r>
      <rPr>
        <vertAlign val="super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>)</t>
    </r>
  </si>
  <si>
    <r>
      <t>CdS/CuInSe</t>
    </r>
    <r>
      <rPr>
        <vertAlign val="subscript"/>
        <sz val="12"/>
        <color theme="1"/>
        <rFont val="Calibri"/>
        <family val="2"/>
        <scheme val="minor"/>
      </rPr>
      <t xml:space="preserve">2 </t>
    </r>
    <r>
      <rPr>
        <sz val="12"/>
        <color theme="1"/>
        <rFont val="Calibri"/>
        <family val="2"/>
        <scheme val="minor"/>
      </rPr>
      <t>(AM1 100 mW/cm</t>
    </r>
    <r>
      <rPr>
        <vertAlign val="super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>)</t>
    </r>
  </si>
  <si>
    <r>
      <t>CdZnS/CuInSe</t>
    </r>
    <r>
      <rPr>
        <vertAlign val="subscript"/>
        <sz val="12"/>
        <color theme="1"/>
        <rFont val="Calibri"/>
        <family val="2"/>
        <scheme val="minor"/>
      </rPr>
      <t xml:space="preserve">2 </t>
    </r>
    <r>
      <rPr>
        <sz val="12"/>
        <color theme="1"/>
        <rFont val="Calibri"/>
        <family val="2"/>
        <scheme val="minor"/>
      </rPr>
      <t>(AM1 100mW/cm</t>
    </r>
    <r>
      <rPr>
        <vertAlign val="super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>)</t>
    </r>
  </si>
  <si>
    <r>
      <t>CdZnS/CunSe</t>
    </r>
    <r>
      <rPr>
        <vertAlign val="subscript"/>
        <sz val="12"/>
        <color theme="1"/>
        <rFont val="Calibri"/>
        <family val="2"/>
        <scheme val="minor"/>
      </rPr>
      <t xml:space="preserve">2 </t>
    </r>
    <r>
      <rPr>
        <sz val="12"/>
        <color theme="1"/>
        <rFont val="Calibri"/>
        <family val="2"/>
        <scheme val="minor"/>
      </rPr>
      <t>(101.5 mW/cm</t>
    </r>
    <r>
      <rPr>
        <vertAlign val="super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>)</t>
    </r>
  </si>
  <si>
    <r>
      <t>CdZnS/CuInSe</t>
    </r>
    <r>
      <rPr>
        <vertAlign val="subscript"/>
        <sz val="12"/>
        <color theme="1"/>
        <rFont val="Calibri"/>
        <family val="2"/>
        <scheme val="minor"/>
      </rPr>
      <t>2</t>
    </r>
  </si>
  <si>
    <r>
      <t>ZnO/(Cd,Zn)S/CuIn(S,Se)</t>
    </r>
    <r>
      <rPr>
        <vertAlign val="subscript"/>
        <sz val="12"/>
        <color theme="1"/>
        <rFont val="Calibri"/>
        <family val="2"/>
        <scheme val="minor"/>
      </rPr>
      <t>2</t>
    </r>
  </si>
  <si>
    <r>
      <t>ZnO/CdS/Cu(In,Ga)Se</t>
    </r>
    <r>
      <rPr>
        <vertAlign val="subscript"/>
        <sz val="12"/>
        <color theme="1"/>
        <rFont val="Calibri"/>
        <family val="2"/>
        <scheme val="minor"/>
      </rPr>
      <t>2</t>
    </r>
  </si>
  <si>
    <r>
      <t>Glass/SnO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>/CdS/CdTe</t>
    </r>
  </si>
  <si>
    <r>
      <t>Glass/SnO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>/CdS/CdTe/ZnTe/Ni</t>
    </r>
  </si>
  <si>
    <r>
      <t>Glass/SnO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>/CdS/CdTe/C/Ag</t>
    </r>
  </si>
  <si>
    <r>
      <t>MgF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>/SnO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>/CdS/CdTe/C/Ag</t>
    </r>
  </si>
  <si>
    <r>
      <t>MgF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>/7059 glass/SnO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>/CdS/CdTe/C/Ag</t>
    </r>
  </si>
  <si>
    <r>
      <t>ZnO/(Cd,Zn)S/Cu(In,Ga)Se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>/Mo</t>
    </r>
  </si>
  <si>
    <r>
      <t>MgF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>/ZnO/CdS/Cu(In,Ga)Se</t>
    </r>
    <r>
      <rPr>
        <vertAlign val="subscript"/>
        <sz val="12"/>
        <color theme="1"/>
        <rFont val="Calibri"/>
        <family val="2"/>
        <scheme val="minor"/>
      </rPr>
      <t>2</t>
    </r>
  </si>
  <si>
    <r>
      <t>MgF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>/ZnO/CdS/Cu(In,Ga)Se</t>
    </r>
    <r>
      <rPr>
        <vertAlign val="subscript"/>
        <sz val="12"/>
        <color theme="1"/>
        <rFont val="Calibri"/>
        <family val="2"/>
        <scheme val="minor"/>
      </rPr>
      <t xml:space="preserve">2 </t>
    </r>
    <r>
      <rPr>
        <sz val="12"/>
        <color theme="1"/>
        <rFont val="Calibri"/>
        <family val="2"/>
        <scheme val="minor"/>
      </rPr>
      <t>;  ASTM E 892-87 spectrum</t>
    </r>
  </si>
  <si>
    <r>
      <t>ZnO/CdS/Cu(In,Ga)Se</t>
    </r>
    <r>
      <rPr>
        <vertAlign val="subscript"/>
        <sz val="12"/>
        <color theme="1"/>
        <rFont val="Calibri"/>
        <family val="2"/>
        <scheme val="minor"/>
      </rPr>
      <t xml:space="preserve">2 </t>
    </r>
    <r>
      <rPr>
        <sz val="12"/>
        <color theme="1"/>
        <rFont val="Calibri"/>
        <family val="2"/>
        <scheme val="minor"/>
      </rPr>
      <t>;  ASTM E 892-87 spectrum</t>
    </r>
  </si>
  <si>
    <r>
      <t>ZnO/CdS/Cu(In,Ga)Se</t>
    </r>
    <r>
      <rPr>
        <vertAlign val="subscript"/>
        <sz val="12"/>
        <color theme="1"/>
        <rFont val="Calibri"/>
        <family val="2"/>
        <scheme val="minor"/>
      </rPr>
      <t xml:space="preserve">2 </t>
    </r>
    <r>
      <rPr>
        <sz val="12"/>
        <color theme="1"/>
        <rFont val="Calibri"/>
        <family val="2"/>
        <scheme val="minor"/>
      </rPr>
      <t>;  Original ASTM E 892-87 spectrum</t>
    </r>
  </si>
  <si>
    <r>
      <t>ZnO/CdS/Cu(In,Ga)Se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 xml:space="preserve"> ;  Original ASTM E 892-87 spectrum</t>
    </r>
  </si>
  <si>
    <r>
      <t>ZnO/CdS/Cu(In,Ga)Se</t>
    </r>
    <r>
      <rPr>
        <vertAlign val="subscript"/>
        <sz val="12"/>
        <color theme="1"/>
        <rFont val="Calibri"/>
        <family val="2"/>
        <scheme val="minor"/>
      </rPr>
      <t xml:space="preserve">2 </t>
    </r>
    <r>
      <rPr>
        <sz val="12"/>
        <color theme="1"/>
        <rFont val="Calibri"/>
        <family val="2"/>
        <scheme val="minor"/>
      </rPr>
      <t>;  ASTM E 892-87 spectrum: Published Prog.Photovolt.: 13, 209 (2005) (Also measured at ISE with same efficiency--date is 9/04 there)</t>
    </r>
  </si>
  <si>
    <r>
      <t>ZnO/CdS/Cu(In,Ga)Se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 xml:space="preserve"> </t>
    </r>
  </si>
  <si>
    <r>
      <t>CZTS thermal evaporation, Cu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>ZnSnS</t>
    </r>
    <r>
      <rPr>
        <vertAlign val="subscript"/>
        <sz val="12"/>
        <color theme="1"/>
        <rFont val="Calibri"/>
        <family val="2"/>
        <scheme val="minor"/>
      </rPr>
      <t>4</t>
    </r>
  </si>
  <si>
    <r>
      <t>Single crystal (</t>
    </r>
    <r>
      <rPr>
        <sz val="12"/>
        <color theme="1"/>
        <rFont val="Calibri"/>
        <family val="2"/>
        <scheme val="minor"/>
      </rPr>
      <t>concentrator)</t>
    </r>
  </si>
  <si>
    <r>
      <t>CZTS thin film, Cu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>ZnSnS</t>
    </r>
    <r>
      <rPr>
        <vertAlign val="subscript"/>
        <sz val="12"/>
        <color theme="1"/>
        <rFont val="Calibri"/>
        <family val="2"/>
        <scheme val="minor"/>
      </rPr>
      <t>4</t>
    </r>
  </si>
  <si>
    <r>
      <t>thin-film polycrystalline cell, CuIn</t>
    </r>
    <r>
      <rPr>
        <vertAlign val="subscript"/>
        <sz val="12"/>
        <color theme="1"/>
        <rFont val="Calibri"/>
        <family val="2"/>
        <scheme val="minor"/>
      </rPr>
      <t>1-x</t>
    </r>
    <r>
      <rPr>
        <sz val="12"/>
        <color theme="1"/>
        <rFont val="Calibri"/>
        <family val="2"/>
        <scheme val="minor"/>
      </rPr>
      <t>Ga</t>
    </r>
    <r>
      <rPr>
        <vertAlign val="subscript"/>
        <sz val="12"/>
        <color theme="1"/>
        <rFont val="Calibri"/>
        <family val="2"/>
        <scheme val="minor"/>
      </rPr>
      <t>x</t>
    </r>
    <r>
      <rPr>
        <sz val="12"/>
        <color theme="1"/>
        <rFont val="Calibri"/>
        <family val="2"/>
        <scheme val="minor"/>
      </rPr>
      <t>Se</t>
    </r>
    <r>
      <rPr>
        <vertAlign val="subscript"/>
        <sz val="12"/>
        <color theme="1"/>
        <rFont val="Calibri"/>
        <family val="2"/>
        <scheme val="minor"/>
      </rPr>
      <t>2</t>
    </r>
  </si>
  <si>
    <r>
      <t>Cu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>ZnSnS</t>
    </r>
    <r>
      <rPr>
        <vertAlign val="subscript"/>
        <sz val="12"/>
        <color theme="1"/>
        <rFont val="Calibri"/>
        <family val="2"/>
        <scheme val="minor"/>
      </rPr>
      <t>4</t>
    </r>
    <r>
      <rPr>
        <sz val="12"/>
        <color theme="1"/>
        <rFont val="Calibri"/>
        <family val="2"/>
        <scheme val="minor"/>
      </rPr>
      <t>, pure sulfide</t>
    </r>
  </si>
  <si>
    <r>
      <t>thin film, Cu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>ZnSnS</t>
    </r>
    <r>
      <rPr>
        <vertAlign val="subscript"/>
        <sz val="12"/>
        <color theme="1"/>
        <rFont val="Calibri"/>
        <family val="2"/>
        <scheme val="minor"/>
      </rPr>
      <t>4-y</t>
    </r>
    <r>
      <rPr>
        <sz val="12"/>
        <color theme="1"/>
        <rFont val="Calibri"/>
        <family val="2"/>
        <scheme val="minor"/>
      </rPr>
      <t>Se</t>
    </r>
    <r>
      <rPr>
        <vertAlign val="subscript"/>
        <sz val="12"/>
        <color theme="1"/>
        <rFont val="Calibri"/>
        <family val="2"/>
        <scheme val="minor"/>
      </rPr>
      <t>y</t>
    </r>
  </si>
  <si>
    <r>
      <t>Cu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>ZnSnS</t>
    </r>
    <r>
      <rPr>
        <vertAlign val="subscript"/>
        <sz val="12"/>
        <color theme="1"/>
        <rFont val="Calibri"/>
        <family val="2"/>
        <scheme val="minor"/>
      </rPr>
      <t>x</t>
    </r>
    <r>
      <rPr>
        <sz val="12"/>
        <color theme="1"/>
        <rFont val="Calibri"/>
        <family val="2"/>
        <scheme val="minor"/>
      </rPr>
      <t>Se</t>
    </r>
    <r>
      <rPr>
        <vertAlign val="subscript"/>
        <sz val="12"/>
        <color theme="1"/>
        <rFont val="Calibri"/>
        <family val="2"/>
        <scheme val="minor"/>
      </rPr>
      <t>4-x</t>
    </r>
  </si>
  <si>
    <t>00504</t>
  </si>
  <si>
    <t>00505</t>
  </si>
  <si>
    <t>00506</t>
  </si>
  <si>
    <t>TBD (60)</t>
  </si>
  <si>
    <t>TBD (61)</t>
  </si>
  <si>
    <t>EPFL/CSEM</t>
  </si>
  <si>
    <t>00507</t>
  </si>
  <si>
    <t>00508</t>
  </si>
  <si>
    <t>00509</t>
  </si>
  <si>
    <t>TBD (62)</t>
  </si>
  <si>
    <t>GaInP/GaInAs; GaInAsP/GaInAs bonded</t>
  </si>
  <si>
    <t>JRC-ESTI</t>
  </si>
  <si>
    <t>n-type HJT</t>
  </si>
  <si>
    <t>LONGi</t>
  </si>
  <si>
    <t>00510</t>
  </si>
  <si>
    <t>00511</t>
  </si>
  <si>
    <t>Evolar/UU</t>
  </si>
  <si>
    <t>00512</t>
  </si>
  <si>
    <t>00513</t>
  </si>
  <si>
    <t>00514</t>
  </si>
  <si>
    <t>SJTU</t>
  </si>
  <si>
    <t>KAUST</t>
  </si>
  <si>
    <t>00515</t>
  </si>
  <si>
    <t>00516</t>
  </si>
  <si>
    <t>00517</t>
  </si>
  <si>
    <t>IoP/CAS</t>
  </si>
  <si>
    <t>NPVM</t>
  </si>
  <si>
    <t>00518</t>
  </si>
  <si>
    <t>ISCAS</t>
  </si>
  <si>
    <t>00519</t>
  </si>
  <si>
    <t>TBD (63)</t>
  </si>
  <si>
    <t>U. of Science and Technology of China</t>
  </si>
  <si>
    <t>00520</t>
  </si>
  <si>
    <t>00521</t>
  </si>
  <si>
    <t>Northwestern University and University of Toronto</t>
  </si>
  <si>
    <t>00522</t>
  </si>
  <si>
    <t>Longi</t>
  </si>
  <si>
    <t>00523</t>
  </si>
  <si>
    <t>HBC</t>
  </si>
  <si>
    <t>00524</t>
  </si>
  <si>
    <t>00525</t>
  </si>
  <si>
    <t>00526</t>
  </si>
  <si>
    <t>00527</t>
  </si>
  <si>
    <t>00528</t>
  </si>
  <si>
    <t>00529</t>
  </si>
  <si>
    <t>00530</t>
  </si>
  <si>
    <t>00531</t>
  </si>
  <si>
    <t>00536</t>
  </si>
  <si>
    <t>00537</t>
  </si>
  <si>
    <t>TBD</t>
  </si>
  <si>
    <t>Hybrid Tandems</t>
  </si>
  <si>
    <t xml:space="preserve">III-V/Si </t>
  </si>
  <si>
    <t>Perovskite/Organic</t>
  </si>
  <si>
    <t>NUS/SERIS</t>
  </si>
  <si>
    <t>CZTSSe cells</t>
  </si>
  <si>
    <t>Perovskite tandem cells</t>
  </si>
  <si>
    <t>Perovskite/Si</t>
  </si>
  <si>
    <t>Perovskite/CIGS</t>
  </si>
  <si>
    <t>Three-junction or more (non-concentrator)</t>
  </si>
  <si>
    <t>III-V Multijunction Cells</t>
  </si>
  <si>
    <t>III-V/CIS</t>
  </si>
  <si>
    <t>00538</t>
  </si>
  <si>
    <t>Perovskite/organic 2-terminal</t>
  </si>
  <si>
    <t>Bergische Universität Wuppertal</t>
  </si>
  <si>
    <t>00539</t>
  </si>
  <si>
    <t>GaInP/GaInAsP//Si (wafer bonded)</t>
  </si>
  <si>
    <t>FhG-ISE/AMOLF</t>
  </si>
  <si>
    <t>00540</t>
  </si>
  <si>
    <t>University of Science and Technology of China</t>
  </si>
  <si>
    <t>00541</t>
  </si>
  <si>
    <t>00542</t>
  </si>
  <si>
    <t>00543</t>
  </si>
  <si>
    <t>00532</t>
  </si>
  <si>
    <t>00533</t>
  </si>
  <si>
    <t>00534</t>
  </si>
  <si>
    <t>00535</t>
  </si>
  <si>
    <t>Perovskite 2J 2T</t>
  </si>
  <si>
    <t>Nanjing Univ / Renshine</t>
  </si>
  <si>
    <t>00544</t>
  </si>
  <si>
    <t>00545</t>
  </si>
  <si>
    <t>00546</t>
  </si>
  <si>
    <t>00547</t>
  </si>
  <si>
    <t>Soochow University / UNSW</t>
  </si>
  <si>
    <t>548</t>
  </si>
  <si>
    <t>549</t>
  </si>
  <si>
    <t>550</t>
  </si>
  <si>
    <t>HIBC</t>
  </si>
  <si>
    <t>Seoul National University / KIST</t>
  </si>
  <si>
    <t>551</t>
  </si>
  <si>
    <t>00000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</si>
</sst>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"/>
    <numFmt numFmtId="166" formatCode="0.0000"/>
  </numFmts>
  <fonts count="24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name val="Calibri"/>
      <family val="2"/>
      <scheme val="minor"/>
    </font>
    <font>
      <sz val="11"/>
      <color indexed="8"/>
      <name val="Helvetica"/>
      <family val="2"/>
    </font>
    <font>
      <b/>
      <sz val="9"/>
      <color indexed="81"/>
      <name val="Verdana"/>
      <family val="2"/>
    </font>
    <font>
      <sz val="9"/>
      <color indexed="81"/>
      <name val="Verdana"/>
      <family val="2"/>
    </font>
    <font>
      <u/>
      <sz val="12"/>
      <color theme="10"/>
      <name val="Verdana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2"/>
      <color theme="1"/>
      <name val="Times New Roman"/>
      <family val="1"/>
    </font>
    <font>
      <sz val="12"/>
      <color indexed="8"/>
      <name val="Verdana"/>
      <family val="2"/>
    </font>
    <font>
      <u/>
      <sz val="12"/>
      <color theme="11"/>
      <name val="Verdana"/>
      <family val="2"/>
    </font>
    <font>
      <vertAlign val="subscript"/>
      <sz val="12"/>
      <color theme="1"/>
      <name val="Calibri"/>
      <family val="2"/>
      <scheme val="minor"/>
    </font>
    <font>
      <sz val="12"/>
      <color rgb="FF9C0006"/>
      <name val="Calibri"/>
      <family val="2"/>
      <scheme val="minor"/>
    </font>
    <font>
      <b/>
      <sz val="9"/>
      <color rgb="FF000000"/>
      <name val="Tahoma"/>
      <family val="2"/>
    </font>
    <font>
      <sz val="9"/>
      <color rgb="FF000000"/>
      <name val="Tahoma"/>
      <family val="2"/>
    </font>
    <font>
      <sz val="12"/>
      <color theme="1"/>
      <name val="Calibri"/>
      <family val="2"/>
    </font>
    <font>
      <sz val="11"/>
      <color theme="0"/>
      <name val="Calibri"/>
      <family val="2"/>
      <scheme val="minor"/>
    </font>
    <font>
      <sz val="11"/>
      <color rgb="FF000000"/>
      <name val="Helvetica"/>
      <family val="2"/>
    </font>
    <font>
      <vertAlign val="superscript"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theme="1"/>
      <name val="Segoe UI"/>
      <family val="2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</patternFill>
    </fill>
    <fill>
      <patternFill patternType="solid">
        <fgColor rgb="FF00B0F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rgb="FFFFFFFF"/>
      </top>
      <bottom style="thin">
        <color indexed="64"/>
      </bottom>
      <diagonal/>
    </border>
    <border>
      <left/>
      <right style="medium">
        <color indexed="8"/>
      </right>
      <top/>
      <bottom style="medium">
        <color indexed="8"/>
      </bottom>
      <diagonal/>
    </border>
  </borders>
  <cellStyleXfs count="602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8" fillId="0" borderId="0" applyNumberFormat="0" applyFill="0" applyBorder="0" applyAlignment="0" applyProtection="0">
      <alignment vertical="top" wrapText="1"/>
    </xf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12" fillId="0" borderId="0" applyNumberFormat="0" applyFill="0" applyBorder="0" applyProtection="0">
      <alignment vertical="top" wrapText="1"/>
    </xf>
    <xf numFmtId="0" fontId="13" fillId="0" borderId="0" applyNumberFormat="0" applyFill="0" applyBorder="0" applyAlignment="0" applyProtection="0">
      <alignment vertical="top" wrapText="1"/>
    </xf>
    <xf numFmtId="0" fontId="15" fillId="7" borderId="0" applyNumberFormat="0" applyBorder="0" applyAlignment="0" applyProtection="0"/>
    <xf numFmtId="0" fontId="19" fillId="0" borderId="0" applyFont="0" applyFill="0" applyBorder="0" applyAlignment="0" applyProtection="0">
      <alignment horizontal="center" vertical="center" wrapText="1"/>
    </xf>
  </cellStyleXfs>
  <cellXfs count="184">
    <xf numFmtId="0" fontId="0" fillId="0" borderId="0" xfId="0"/>
    <xf numFmtId="0" fontId="0" fillId="0" borderId="1" xfId="0" applyBorder="1" applyAlignment="1">
      <alignment horizontal="left"/>
    </xf>
    <xf numFmtId="0" fontId="11" fillId="0" borderId="1" xfId="0" applyFont="1" applyBorder="1"/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vertical="center"/>
    </xf>
    <xf numFmtId="0" fontId="11" fillId="3" borderId="1" xfId="0" applyFont="1" applyFill="1" applyBorder="1"/>
    <xf numFmtId="0" fontId="11" fillId="4" borderId="1" xfId="0" applyFont="1" applyFill="1" applyBorder="1"/>
    <xf numFmtId="0" fontId="11" fillId="2" borderId="1" xfId="0" applyFont="1" applyFill="1" applyBorder="1"/>
    <xf numFmtId="0" fontId="0" fillId="0" borderId="1" xfId="0" applyBorder="1" applyAlignment="1">
      <alignment horizontal="left" vertical="center"/>
    </xf>
    <xf numFmtId="2" fontId="0" fillId="0" borderId="5" xfId="0" applyNumberFormat="1" applyBorder="1" applyAlignment="1">
      <alignment horizontal="center"/>
    </xf>
    <xf numFmtId="0" fontId="0" fillId="0" borderId="5" xfId="0" applyBorder="1"/>
    <xf numFmtId="0" fontId="0" fillId="0" borderId="5" xfId="0" applyBorder="1" applyAlignment="1">
      <alignment horizontal="center" vertical="center"/>
    </xf>
    <xf numFmtId="0" fontId="11" fillId="5" borderId="1" xfId="0" applyFont="1" applyFill="1" applyBorder="1"/>
    <xf numFmtId="2" fontId="0" fillId="0" borderId="7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3" xfId="0" applyBorder="1"/>
    <xf numFmtId="0" fontId="0" fillId="0" borderId="7" xfId="0" applyBorder="1"/>
    <xf numFmtId="0" fontId="0" fillId="0" borderId="1" xfId="0" applyBorder="1" applyAlignment="1">
      <alignment horizontal="left" vertical="top" wrapText="1"/>
    </xf>
    <xf numFmtId="14" fontId="0" fillId="0" borderId="4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vertical="center"/>
    </xf>
    <xf numFmtId="14" fontId="0" fillId="0" borderId="5" xfId="0" applyNumberFormat="1" applyBorder="1" applyAlignment="1">
      <alignment horizontal="center" vertical="center"/>
    </xf>
    <xf numFmtId="0" fontId="0" fillId="0" borderId="7" xfId="0" applyBorder="1" applyAlignment="1">
      <alignment horizontal="left"/>
    </xf>
    <xf numFmtId="165" fontId="0" fillId="0" borderId="1" xfId="0" applyNumberFormat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0" fillId="0" borderId="8" xfId="0" applyBorder="1"/>
    <xf numFmtId="165" fontId="0" fillId="0" borderId="5" xfId="0" applyNumberFormat="1" applyBorder="1" applyAlignment="1">
      <alignment horizontal="center" vertical="top" wrapText="1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vertical="center"/>
    </xf>
    <xf numFmtId="0" fontId="0" fillId="0" borderId="8" xfId="0" applyBorder="1" applyAlignment="1">
      <alignment horizontal="left"/>
    </xf>
    <xf numFmtId="14" fontId="0" fillId="0" borderId="9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0" fillId="0" borderId="7" xfId="0" applyBorder="1" applyAlignment="1">
      <alignment vertical="center"/>
    </xf>
    <xf numFmtId="0" fontId="0" fillId="0" borderId="7" xfId="0" applyBorder="1" applyAlignment="1">
      <alignment horizontal="center" vertical="center"/>
    </xf>
    <xf numFmtId="14" fontId="0" fillId="0" borderId="8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65" fontId="0" fillId="0" borderId="1" xfId="0" applyNumberFormat="1" applyBorder="1" applyAlignment="1">
      <alignment horizontal="center" vertical="top" wrapText="1"/>
    </xf>
    <xf numFmtId="165" fontId="0" fillId="0" borderId="6" xfId="0" applyNumberFormat="1" applyBorder="1" applyAlignment="1">
      <alignment horizontal="center" vertical="top" wrapText="1"/>
    </xf>
    <xf numFmtId="165" fontId="0" fillId="0" borderId="8" xfId="0" applyNumberFormat="1" applyBorder="1" applyAlignment="1">
      <alignment horizontal="center" vertical="top" wrapText="1"/>
    </xf>
    <xf numFmtId="14" fontId="0" fillId="0" borderId="12" xfId="0" applyNumberFormat="1" applyBorder="1" applyAlignment="1">
      <alignment horizontal="center" vertical="center"/>
    </xf>
    <xf numFmtId="165" fontId="0" fillId="0" borderId="11" xfId="0" applyNumberFormat="1" applyBorder="1" applyAlignment="1">
      <alignment horizontal="center" vertical="top" wrapText="1"/>
    </xf>
    <xf numFmtId="165" fontId="0" fillId="0" borderId="5" xfId="0" applyNumberFormat="1" applyBorder="1" applyAlignment="1">
      <alignment horizontal="center"/>
    </xf>
    <xf numFmtId="0" fontId="0" fillId="0" borderId="5" xfId="0" applyBorder="1" applyAlignment="1">
      <alignment horizontal="left" vertical="center"/>
    </xf>
    <xf numFmtId="14" fontId="0" fillId="0" borderId="7" xfId="0" applyNumberForma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65" fontId="0" fillId="0" borderId="7" xfId="0" applyNumberFormat="1" applyBorder="1" applyAlignment="1">
      <alignment horizontal="center" vertical="top" wrapText="1"/>
    </xf>
    <xf numFmtId="165" fontId="0" fillId="0" borderId="8" xfId="0" applyNumberFormat="1" applyBorder="1" applyAlignment="1">
      <alignment horizontal="center"/>
    </xf>
    <xf numFmtId="0" fontId="0" fillId="2" borderId="1" xfId="0" applyFill="1" applyBorder="1"/>
    <xf numFmtId="14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wrapText="1"/>
    </xf>
    <xf numFmtId="49" fontId="0" fillId="0" borderId="1" xfId="0" applyNumberFormat="1" applyBorder="1" applyAlignment="1">
      <alignment horizontal="center" vertical="center"/>
    </xf>
    <xf numFmtId="165" fontId="0" fillId="0" borderId="7" xfId="0" applyNumberFormat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165" fontId="0" fillId="0" borderId="1" xfId="0" applyNumberFormat="1" applyBorder="1" applyAlignment="1">
      <alignment horizontal="center" vertical="center" wrapText="1"/>
    </xf>
    <xf numFmtId="165" fontId="0" fillId="0" borderId="3" xfId="0" applyNumberFormat="1" applyBorder="1" applyAlignment="1">
      <alignment horizontal="center" vertical="top" wrapText="1"/>
    </xf>
    <xf numFmtId="0" fontId="0" fillId="0" borderId="6" xfId="0" applyBorder="1"/>
    <xf numFmtId="0" fontId="0" fillId="0" borderId="0" xfId="0" applyAlignment="1">
      <alignment horizontal="center" vertical="center"/>
    </xf>
    <xf numFmtId="0" fontId="11" fillId="0" borderId="1" xfId="0" applyFont="1" applyBorder="1" applyAlignment="1">
      <alignment horizontal="center"/>
    </xf>
    <xf numFmtId="165" fontId="0" fillId="0" borderId="10" xfId="0" applyNumberFormat="1" applyBorder="1" applyAlignment="1">
      <alignment horizontal="center" vertical="top" wrapText="1"/>
    </xf>
    <xf numFmtId="0" fontId="0" fillId="0" borderId="5" xfId="0" applyBorder="1" applyAlignment="1">
      <alignment horizontal="left" vertical="top" wrapText="1"/>
    </xf>
    <xf numFmtId="0" fontId="11" fillId="0" borderId="5" xfId="0" applyFont="1" applyBorder="1"/>
    <xf numFmtId="0" fontId="11" fillId="0" borderId="7" xfId="0" applyFont="1" applyBorder="1"/>
    <xf numFmtId="0" fontId="0" fillId="0" borderId="8" xfId="0" applyBorder="1" applyAlignment="1">
      <alignment horizontal="left" vertical="center"/>
    </xf>
    <xf numFmtId="165" fontId="0" fillId="0" borderId="0" xfId="0" applyNumberFormat="1" applyAlignment="1">
      <alignment horizontal="center" vertical="top" wrapText="1"/>
    </xf>
    <xf numFmtId="0" fontId="0" fillId="0" borderId="7" xfId="0" applyBorder="1" applyAlignment="1">
      <alignment horizontal="left" vertical="center"/>
    </xf>
    <xf numFmtId="49" fontId="0" fillId="0" borderId="8" xfId="0" applyNumberFormat="1" applyBorder="1" applyAlignment="1">
      <alignment horizontal="center" vertical="center"/>
    </xf>
    <xf numFmtId="49" fontId="0" fillId="0" borderId="0" xfId="0" applyNumberFormat="1" applyAlignment="1">
      <alignment vertical="center" wrapText="1"/>
    </xf>
    <xf numFmtId="0" fontId="0" fillId="0" borderId="0" xfId="0" applyAlignment="1">
      <alignment vertical="center" wrapText="1"/>
    </xf>
    <xf numFmtId="0" fontId="11" fillId="0" borderId="0" xfId="0" applyFont="1" applyAlignment="1">
      <alignment horizontal="center" vertical="top" wrapText="1"/>
    </xf>
    <xf numFmtId="49" fontId="0" fillId="0" borderId="4" xfId="0" applyNumberFormat="1" applyBorder="1" applyAlignment="1">
      <alignment horizontal="center" vertical="center"/>
    </xf>
    <xf numFmtId="0" fontId="0" fillId="0" borderId="6" xfId="0" applyBorder="1" applyAlignment="1">
      <alignment horizontal="left" vertical="center" wrapText="1"/>
    </xf>
    <xf numFmtId="0" fontId="0" fillId="0" borderId="6" xfId="0" applyBorder="1" applyAlignment="1">
      <alignment horizontal="center" vertical="top" wrapText="1"/>
    </xf>
    <xf numFmtId="49" fontId="0" fillId="0" borderId="1" xfId="0" applyNumberForma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top" wrapText="1"/>
    </xf>
    <xf numFmtId="14" fontId="0" fillId="0" borderId="7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7" xfId="0" applyBorder="1" applyAlignment="1">
      <alignment wrapText="1"/>
    </xf>
    <xf numFmtId="0" fontId="0" fillId="0" borderId="7" xfId="0" applyBorder="1" applyAlignment="1">
      <alignment horizontal="left" vertical="top" wrapText="1"/>
    </xf>
    <xf numFmtId="0" fontId="0" fillId="0" borderId="7" xfId="0" applyBorder="1" applyAlignment="1">
      <alignment horizontal="center" vertical="top" wrapText="1"/>
    </xf>
    <xf numFmtId="14" fontId="0" fillId="0" borderId="5" xfId="0" applyNumberForma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wrapText="1"/>
    </xf>
    <xf numFmtId="0" fontId="0" fillId="0" borderId="5" xfId="0" applyBorder="1" applyAlignment="1">
      <alignment horizontal="center" vertical="top" wrapText="1"/>
    </xf>
    <xf numFmtId="2" fontId="0" fillId="0" borderId="5" xfId="0" applyNumberFormat="1" applyBorder="1" applyAlignment="1">
      <alignment horizontal="center" vertical="top" wrapText="1"/>
    </xf>
    <xf numFmtId="0" fontId="0" fillId="0" borderId="7" xfId="0" applyBorder="1" applyAlignment="1">
      <alignment horizontal="left" vertical="center" wrapText="1"/>
    </xf>
    <xf numFmtId="2" fontId="0" fillId="0" borderId="1" xfId="0" applyNumberFormat="1" applyBorder="1" applyAlignment="1">
      <alignment horizontal="center" vertical="top" wrapText="1"/>
    </xf>
    <xf numFmtId="0" fontId="0" fillId="0" borderId="1" xfId="0" applyBorder="1" applyAlignment="1">
      <alignment horizontal="left" vertical="center" wrapText="1"/>
    </xf>
    <xf numFmtId="2" fontId="0" fillId="0" borderId="7" xfId="0" applyNumberFormat="1" applyBorder="1" applyAlignment="1">
      <alignment horizontal="center" vertical="top" wrapText="1"/>
    </xf>
    <xf numFmtId="14" fontId="0" fillId="0" borderId="8" xfId="0" applyNumberForma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8" xfId="0" applyBorder="1" applyAlignment="1">
      <alignment wrapText="1"/>
    </xf>
    <xf numFmtId="0" fontId="0" fillId="0" borderId="8" xfId="0" applyBorder="1" applyAlignment="1">
      <alignment horizontal="left" vertical="top" wrapText="1"/>
    </xf>
    <xf numFmtId="0" fontId="0" fillId="0" borderId="8" xfId="0" applyBorder="1" applyAlignment="1">
      <alignment horizontal="center" vertical="top" wrapText="1"/>
    </xf>
    <xf numFmtId="2" fontId="0" fillId="0" borderId="8" xfId="0" applyNumberFormat="1" applyBorder="1" applyAlignment="1">
      <alignment horizontal="center" vertical="top" wrapText="1"/>
    </xf>
    <xf numFmtId="1" fontId="0" fillId="0" borderId="1" xfId="0" applyNumberFormat="1" applyBorder="1" applyAlignment="1">
      <alignment wrapText="1"/>
    </xf>
    <xf numFmtId="0" fontId="0" fillId="0" borderId="8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164" fontId="0" fillId="0" borderId="1" xfId="0" applyNumberFormat="1" applyBorder="1" applyAlignment="1">
      <alignment horizontal="center" vertical="top" wrapText="1"/>
    </xf>
    <xf numFmtId="164" fontId="0" fillId="0" borderId="8" xfId="0" applyNumberFormat="1" applyBorder="1" applyAlignment="1">
      <alignment horizontal="center" vertical="top" wrapText="1"/>
    </xf>
    <xf numFmtId="1" fontId="0" fillId="0" borderId="5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11" fillId="0" borderId="15" xfId="0" applyFont="1" applyBorder="1" applyAlignment="1">
      <alignment horizontal="center" vertical="top" wrapText="1"/>
    </xf>
    <xf numFmtId="0" fontId="0" fillId="6" borderId="1" xfId="0" applyFill="1" applyBorder="1"/>
    <xf numFmtId="0" fontId="0" fillId="4" borderId="1" xfId="0" applyFill="1" applyBorder="1"/>
    <xf numFmtId="0" fontId="0" fillId="0" borderId="7" xfId="0" applyBorder="1" applyAlignment="1">
      <alignment vertical="center" wrapText="1"/>
    </xf>
    <xf numFmtId="0" fontId="0" fillId="0" borderId="11" xfId="0" applyBorder="1" applyAlignment="1">
      <alignment horizontal="center" vertical="top" wrapText="1"/>
    </xf>
    <xf numFmtId="0" fontId="0" fillId="5" borderId="1" xfId="0" applyFill="1" applyBorder="1"/>
    <xf numFmtId="0" fontId="0" fillId="3" borderId="1" xfId="0" applyFill="1" applyBorder="1"/>
    <xf numFmtId="0" fontId="0" fillId="0" borderId="0" xfId="0" applyAlignment="1">
      <alignment horizontal="center" vertical="top" wrapText="1"/>
    </xf>
    <xf numFmtId="0" fontId="0" fillId="0" borderId="10" xfId="0" applyBorder="1" applyAlignment="1">
      <alignment horizontal="center" vertical="top" wrapText="1"/>
    </xf>
    <xf numFmtId="166" fontId="0" fillId="0" borderId="8" xfId="0" applyNumberFormat="1" applyBorder="1" applyAlignment="1">
      <alignment horizontal="center" vertical="top" wrapText="1"/>
    </xf>
    <xf numFmtId="49" fontId="11" fillId="0" borderId="8" xfId="0" applyNumberFormat="1" applyFont="1" applyBorder="1" applyAlignment="1">
      <alignment horizontal="center" vertical="center"/>
    </xf>
    <xf numFmtId="0" fontId="23" fillId="0" borderId="0" xfId="0" applyFont="1"/>
    <xf numFmtId="166" fontId="0" fillId="0" borderId="1" xfId="0" applyNumberFormat="1" applyBorder="1" applyAlignment="1">
      <alignment horizontal="center"/>
    </xf>
    <xf numFmtId="165" fontId="0" fillId="0" borderId="1" xfId="0" applyNumberForma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top"/>
    </xf>
    <xf numFmtId="0" fontId="0" fillId="0" borderId="3" xfId="0" applyBorder="1" applyAlignment="1">
      <alignment horizontal="center"/>
    </xf>
    <xf numFmtId="0" fontId="0" fillId="0" borderId="3" xfId="0" applyBorder="1" applyAlignment="1">
      <alignment horizontal="center" vertical="top" wrapText="1"/>
    </xf>
    <xf numFmtId="165" fontId="0" fillId="0" borderId="10" xfId="0" applyNumberFormat="1" applyBorder="1" applyAlignment="1">
      <alignment horizontal="center"/>
    </xf>
    <xf numFmtId="0" fontId="0" fillId="0" borderId="13" xfId="0" applyBorder="1"/>
    <xf numFmtId="0" fontId="0" fillId="0" borderId="14" xfId="0" applyBorder="1" applyAlignment="1">
      <alignment vertical="center"/>
    </xf>
    <xf numFmtId="0" fontId="18" fillId="0" borderId="1" xfId="0" applyFont="1" applyBorder="1"/>
    <xf numFmtId="0" fontId="0" fillId="2" borderId="0" xfId="0" applyFill="1"/>
    <xf numFmtId="0" fontId="0" fillId="2" borderId="1" xfId="0" applyFill="1" applyBorder="1" applyAlignment="1">
      <alignment vertical="center"/>
    </xf>
    <xf numFmtId="0" fontId="0" fillId="2" borderId="8" xfId="0" applyFill="1" applyBorder="1"/>
    <xf numFmtId="0" fontId="0" fillId="2" borderId="5" xfId="0" applyFill="1" applyBorder="1" applyAlignment="1">
      <alignment vertical="center"/>
    </xf>
    <xf numFmtId="49" fontId="0" fillId="0" borderId="4" xfId="0" applyNumberFormat="1" applyBorder="1" applyAlignment="1">
      <alignment horizontal="center" vertical="center" wrapText="1"/>
    </xf>
    <xf numFmtId="49" fontId="0" fillId="0" borderId="8" xfId="0" applyNumberFormat="1" applyBorder="1" applyAlignment="1">
      <alignment horizontal="center" vertical="center" wrapText="1"/>
    </xf>
    <xf numFmtId="14" fontId="0" fillId="0" borderId="1" xfId="0" applyNumberFormat="1" applyBorder="1"/>
    <xf numFmtId="0" fontId="0" fillId="0" borderId="0" xfId="0" applyAlignment="1">
      <alignment horizontal="center"/>
    </xf>
    <xf numFmtId="0" fontId="0" fillId="2" borderId="5" xfId="0" applyFill="1" applyBorder="1"/>
    <xf numFmtId="0" fontId="0" fillId="2" borderId="0" xfId="0" applyFill="1" applyAlignment="1">
      <alignment vertical="center"/>
    </xf>
    <xf numFmtId="165" fontId="0" fillId="0" borderId="0" xfId="0" applyNumberFormat="1" applyAlignment="1">
      <alignment horizontal="center" vertical="center"/>
    </xf>
    <xf numFmtId="165" fontId="0" fillId="0" borderId="5" xfId="0" applyNumberFormat="1" applyBorder="1" applyAlignment="1">
      <alignment horizontal="center" vertical="center"/>
    </xf>
    <xf numFmtId="0" fontId="18" fillId="0" borderId="5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top" wrapText="1"/>
    </xf>
    <xf numFmtId="0" fontId="1" fillId="0" borderId="0" xfId="600" applyFont="1" applyFill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1" fontId="0" fillId="0" borderId="1" xfId="0" applyNumberFormat="1" applyBorder="1" applyAlignment="1">
      <alignment horizontal="left" vertical="top" wrapText="1"/>
    </xf>
    <xf numFmtId="1" fontId="0" fillId="0" borderId="7" xfId="0" applyNumberFormat="1" applyBorder="1" applyAlignment="1">
      <alignment horizontal="left" vertical="top" wrapText="1"/>
    </xf>
    <xf numFmtId="1" fontId="0" fillId="0" borderId="8" xfId="0" applyNumberFormat="1" applyBorder="1" applyAlignment="1">
      <alignment horizontal="left" vertical="top" wrapText="1"/>
    </xf>
    <xf numFmtId="0" fontId="0" fillId="0" borderId="5" xfId="0" applyBorder="1" applyAlignment="1">
      <alignment horizontal="left" vertical="top"/>
    </xf>
    <xf numFmtId="2" fontId="0" fillId="0" borderId="8" xfId="0" applyNumberFormat="1" applyBorder="1" applyAlignment="1">
      <alignment horizontal="center"/>
    </xf>
    <xf numFmtId="0" fontId="22" fillId="0" borderId="8" xfId="503" applyNumberFormat="1" applyFont="1" applyFill="1" applyBorder="1" applyAlignment="1">
      <alignment horizontal="left" vertical="top" wrapText="1"/>
    </xf>
    <xf numFmtId="0" fontId="22" fillId="0" borderId="1" xfId="503" applyNumberFormat="1" applyFont="1" applyFill="1" applyBorder="1" applyAlignment="1">
      <alignment horizontal="left" vertical="top" wrapText="1"/>
    </xf>
    <xf numFmtId="0" fontId="0" fillId="0" borderId="7" xfId="0" applyBorder="1" applyAlignment="1">
      <alignment horizontal="left" wrapText="1"/>
    </xf>
    <xf numFmtId="2" fontId="0" fillId="0" borderId="0" xfId="0" applyNumberFormat="1" applyAlignment="1">
      <alignment horizontal="center"/>
    </xf>
    <xf numFmtId="0" fontId="1" fillId="0" borderId="7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0" fontId="1" fillId="0" borderId="5" xfId="0" applyFont="1" applyBorder="1" applyAlignment="1">
      <alignment horizontal="left" vertical="top" wrapText="1"/>
    </xf>
    <xf numFmtId="0" fontId="1" fillId="0" borderId="8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/>
    </xf>
    <xf numFmtId="2" fontId="0" fillId="0" borderId="5" xfId="0" applyNumberFormat="1" applyBorder="1" applyAlignment="1">
      <alignment horizontal="left"/>
    </xf>
    <xf numFmtId="2" fontId="0" fillId="0" borderId="1" xfId="0" applyNumberFormat="1" applyBorder="1" applyAlignment="1">
      <alignment horizontal="left"/>
    </xf>
    <xf numFmtId="0" fontId="0" fillId="8" borderId="5" xfId="0" applyFill="1" applyBorder="1"/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top"/>
    </xf>
    <xf numFmtId="14" fontId="0" fillId="0" borderId="0" xfId="0" applyNumberFormat="1"/>
    <xf numFmtId="49" fontId="11" fillId="0" borderId="1" xfId="0" applyNumberFormat="1" applyFont="1" applyBorder="1" applyAlignment="1">
      <alignment horizontal="center" vertical="center"/>
    </xf>
    <xf numFmtId="0" fontId="11" fillId="0" borderId="5" xfId="0" applyFont="1" applyBorder="1" applyAlignment="1">
      <alignment horizontal="left"/>
    </xf>
    <xf numFmtId="0" fontId="11" fillId="0" borderId="1" xfId="0" applyFont="1" applyBorder="1" applyAlignment="1">
      <alignment horizontal="left"/>
    </xf>
    <xf numFmtId="0" fontId="0" fillId="0" borderId="0" xfId="0" applyAlignment="1">
      <alignment vertical="center"/>
    </xf>
    <xf numFmtId="14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0" fillId="0" borderId="1" xfId="0" applyFill="1" applyBorder="1"/>
    <xf numFmtId="0" fontId="0" fillId="0" borderId="8" xfId="0" applyFill="1" applyBorder="1"/>
    <xf numFmtId="0" fontId="0" fillId="0" borderId="1" xfId="0" applyFill="1" applyBorder="1" applyAlignment="1">
      <alignment horizontal="left" vertical="top" wrapText="1"/>
    </xf>
    <xf numFmtId="0" fontId="0" fillId="0" borderId="1" xfId="0" applyFill="1" applyBorder="1" applyAlignment="1">
      <alignment horizontal="center" vertical="top" wrapText="1"/>
    </xf>
    <xf numFmtId="2" fontId="0" fillId="0" borderId="1" xfId="0" applyNumberFormat="1" applyFill="1" applyBorder="1" applyAlignment="1">
      <alignment horizontal="center"/>
    </xf>
    <xf numFmtId="165" fontId="0" fillId="0" borderId="1" xfId="0" applyNumberFormat="1" applyFill="1" applyBorder="1" applyAlignment="1">
      <alignment horizontal="center"/>
    </xf>
    <xf numFmtId="0" fontId="0" fillId="0" borderId="1" xfId="0" applyFill="1" applyBorder="1" applyAlignment="1">
      <alignment horizontal="left"/>
    </xf>
  </cellXfs>
  <cellStyles count="602">
    <cellStyle name="Bad" xfId="600" builtinId="27"/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8" builtinId="9" hidden="1"/>
    <cellStyle name="Followed Hyperlink" xfId="280" builtinId="9" hidden="1"/>
    <cellStyle name="Followed Hyperlink" xfId="282" builtinId="9" hidden="1"/>
    <cellStyle name="Followed Hyperlink" xfId="284" builtinId="9" hidden="1"/>
    <cellStyle name="Followed Hyperlink" xfId="286" builtinId="9" hidden="1"/>
    <cellStyle name="Followed Hyperlink" xfId="288" builtinId="9" hidden="1"/>
    <cellStyle name="Followed Hyperlink" xfId="290" builtinId="9" hidden="1"/>
    <cellStyle name="Followed Hyperlink" xfId="292" builtinId="9" hidden="1"/>
    <cellStyle name="Followed Hyperlink" xfId="294" builtinId="9" hidden="1"/>
    <cellStyle name="Followed Hyperlink" xfId="296" builtinId="9" hidden="1"/>
    <cellStyle name="Followed Hyperlink" xfId="298" builtinId="9" hidden="1"/>
    <cellStyle name="Followed Hyperlink" xfId="300" builtinId="9" hidden="1"/>
    <cellStyle name="Followed Hyperlink" xfId="302" builtinId="9" hidden="1"/>
    <cellStyle name="Followed Hyperlink" xfId="304" builtinId="9" hidden="1"/>
    <cellStyle name="Followed Hyperlink" xfId="306" builtinId="9" hidden="1"/>
    <cellStyle name="Followed Hyperlink" xfId="308" builtinId="9" hidden="1"/>
    <cellStyle name="Followed Hyperlink" xfId="310" builtinId="9" hidden="1"/>
    <cellStyle name="Followed Hyperlink" xfId="312" builtinId="9" hidden="1"/>
    <cellStyle name="Followed Hyperlink" xfId="314" builtinId="9" hidden="1"/>
    <cellStyle name="Followed Hyperlink" xfId="316" builtinId="9" hidden="1"/>
    <cellStyle name="Followed Hyperlink" xfId="318" builtinId="9" hidden="1"/>
    <cellStyle name="Followed Hyperlink" xfId="320" builtinId="9" hidden="1"/>
    <cellStyle name="Followed Hyperlink" xfId="322" builtinId="9" hidden="1"/>
    <cellStyle name="Followed Hyperlink" xfId="324" builtinId="9" hidden="1"/>
    <cellStyle name="Followed Hyperlink" xfId="326" builtinId="9" hidden="1"/>
    <cellStyle name="Followed Hyperlink" xfId="328" builtinId="9" hidden="1"/>
    <cellStyle name="Followed Hyperlink" xfId="330" builtinId="9" hidden="1"/>
    <cellStyle name="Followed Hyperlink" xfId="332" builtinId="9" hidden="1"/>
    <cellStyle name="Followed Hyperlink" xfId="334" builtinId="9" hidden="1"/>
    <cellStyle name="Followed Hyperlink" xfId="336" builtinId="9" hidden="1"/>
    <cellStyle name="Followed Hyperlink" xfId="338" builtinId="9" hidden="1"/>
    <cellStyle name="Followed Hyperlink" xfId="340" builtinId="9" hidden="1"/>
    <cellStyle name="Followed Hyperlink" xfId="342" builtinId="9" hidden="1"/>
    <cellStyle name="Followed Hyperlink" xfId="344" builtinId="9" hidden="1"/>
    <cellStyle name="Followed Hyperlink" xfId="346" builtinId="9" hidden="1"/>
    <cellStyle name="Followed Hyperlink" xfId="348" builtinId="9" hidden="1"/>
    <cellStyle name="Followed Hyperlink" xfId="350" builtinId="9" hidden="1"/>
    <cellStyle name="Followed Hyperlink" xfId="352" builtinId="9" hidden="1"/>
    <cellStyle name="Followed Hyperlink" xfId="354" builtinId="9" hidden="1"/>
    <cellStyle name="Followed Hyperlink" xfId="356" builtinId="9" hidden="1"/>
    <cellStyle name="Followed Hyperlink" xfId="358" builtinId="9" hidden="1"/>
    <cellStyle name="Followed Hyperlink" xfId="360" builtinId="9" hidden="1"/>
    <cellStyle name="Followed Hyperlink" xfId="362" builtinId="9" hidden="1"/>
    <cellStyle name="Followed Hyperlink" xfId="364" builtinId="9" hidden="1"/>
    <cellStyle name="Followed Hyperlink" xfId="366" builtinId="9" hidden="1"/>
    <cellStyle name="Followed Hyperlink" xfId="368" builtinId="9" hidden="1"/>
    <cellStyle name="Followed Hyperlink" xfId="370" builtinId="9" hidden="1"/>
    <cellStyle name="Followed Hyperlink" xfId="372" builtinId="9" hidden="1"/>
    <cellStyle name="Followed Hyperlink" xfId="374" builtinId="9" hidden="1"/>
    <cellStyle name="Followed Hyperlink" xfId="376" builtinId="9" hidden="1"/>
    <cellStyle name="Followed Hyperlink" xfId="378" builtinId="9" hidden="1"/>
    <cellStyle name="Followed Hyperlink" xfId="380" builtinId="9" hidden="1"/>
    <cellStyle name="Followed Hyperlink" xfId="382" builtinId="9" hidden="1"/>
    <cellStyle name="Followed Hyperlink" xfId="384" builtinId="9" hidden="1"/>
    <cellStyle name="Followed Hyperlink" xfId="386" builtinId="9" hidden="1"/>
    <cellStyle name="Followed Hyperlink" xfId="388" builtinId="9" hidden="1"/>
    <cellStyle name="Followed Hyperlink" xfId="390" builtinId="9" hidden="1"/>
    <cellStyle name="Followed Hyperlink" xfId="392" builtinId="9" hidden="1"/>
    <cellStyle name="Followed Hyperlink" xfId="394" builtinId="9" hidden="1"/>
    <cellStyle name="Followed Hyperlink" xfId="396" builtinId="9" hidden="1"/>
    <cellStyle name="Followed Hyperlink" xfId="398" builtinId="9" hidden="1"/>
    <cellStyle name="Followed Hyperlink" xfId="400" builtinId="9" hidden="1"/>
    <cellStyle name="Followed Hyperlink" xfId="402" builtinId="9" hidden="1"/>
    <cellStyle name="Followed Hyperlink" xfId="404" builtinId="9" hidden="1"/>
    <cellStyle name="Followed Hyperlink" xfId="406" builtinId="9" hidden="1"/>
    <cellStyle name="Followed Hyperlink" xfId="408" builtinId="9" hidden="1"/>
    <cellStyle name="Followed Hyperlink" xfId="410" builtinId="9" hidden="1"/>
    <cellStyle name="Followed Hyperlink" xfId="412" builtinId="9" hidden="1"/>
    <cellStyle name="Followed Hyperlink" xfId="414" builtinId="9" hidden="1"/>
    <cellStyle name="Followed Hyperlink" xfId="416" builtinId="9" hidden="1"/>
    <cellStyle name="Followed Hyperlink" xfId="418" builtinId="9" hidden="1"/>
    <cellStyle name="Followed Hyperlink" xfId="420" builtinId="9" hidden="1"/>
    <cellStyle name="Followed Hyperlink" xfId="422" builtinId="9" hidden="1"/>
    <cellStyle name="Followed Hyperlink" xfId="424" builtinId="9" hidden="1"/>
    <cellStyle name="Followed Hyperlink" xfId="426" builtinId="9" hidden="1"/>
    <cellStyle name="Followed Hyperlink" xfId="428" builtinId="9" hidden="1"/>
    <cellStyle name="Followed Hyperlink" xfId="430" builtinId="9" hidden="1"/>
    <cellStyle name="Followed Hyperlink" xfId="432" builtinId="9" hidden="1"/>
    <cellStyle name="Followed Hyperlink" xfId="434" builtinId="9" hidden="1"/>
    <cellStyle name="Followed Hyperlink" xfId="436" builtinId="9" hidden="1"/>
    <cellStyle name="Followed Hyperlink" xfId="438" builtinId="9" hidden="1"/>
    <cellStyle name="Followed Hyperlink" xfId="440" builtinId="9" hidden="1"/>
    <cellStyle name="Followed Hyperlink" xfId="442" builtinId="9" hidden="1"/>
    <cellStyle name="Followed Hyperlink" xfId="444" builtinId="9" hidden="1"/>
    <cellStyle name="Followed Hyperlink" xfId="446" builtinId="9" hidden="1"/>
    <cellStyle name="Followed Hyperlink" xfId="448" builtinId="9" hidden="1"/>
    <cellStyle name="Followed Hyperlink" xfId="450" builtinId="9" hidden="1"/>
    <cellStyle name="Followed Hyperlink" xfId="452" builtinId="9" hidden="1"/>
    <cellStyle name="Followed Hyperlink" xfId="454" builtinId="9" hidden="1"/>
    <cellStyle name="Followed Hyperlink" xfId="456" builtinId="9" hidden="1"/>
    <cellStyle name="Followed Hyperlink" xfId="458" builtinId="9" hidden="1"/>
    <cellStyle name="Followed Hyperlink" xfId="460" builtinId="9" hidden="1"/>
    <cellStyle name="Followed Hyperlink" xfId="462" builtinId="9" hidden="1"/>
    <cellStyle name="Followed Hyperlink" xfId="464" builtinId="9" hidden="1"/>
    <cellStyle name="Followed Hyperlink" xfId="466" builtinId="9" hidden="1"/>
    <cellStyle name="Followed Hyperlink" xfId="468" builtinId="9" hidden="1"/>
    <cellStyle name="Followed Hyperlink" xfId="470" builtinId="9" hidden="1"/>
    <cellStyle name="Followed Hyperlink" xfId="472" builtinId="9" hidden="1"/>
    <cellStyle name="Followed Hyperlink" xfId="474" builtinId="9" hidden="1"/>
    <cellStyle name="Followed Hyperlink" xfId="476" builtinId="9" hidden="1"/>
    <cellStyle name="Followed Hyperlink" xfId="478" builtinId="9" hidden="1"/>
    <cellStyle name="Followed Hyperlink" xfId="480" builtinId="9" hidden="1"/>
    <cellStyle name="Followed Hyperlink" xfId="482" builtinId="9" hidden="1"/>
    <cellStyle name="Followed Hyperlink" xfId="484" builtinId="9" hidden="1"/>
    <cellStyle name="Followed Hyperlink" xfId="486" builtinId="9" hidden="1"/>
    <cellStyle name="Followed Hyperlink" xfId="488" builtinId="9" hidden="1"/>
    <cellStyle name="Followed Hyperlink" xfId="490" builtinId="9" hidden="1"/>
    <cellStyle name="Followed Hyperlink" xfId="492" builtinId="9" hidden="1"/>
    <cellStyle name="Followed Hyperlink" xfId="494" builtinId="9" hidden="1"/>
    <cellStyle name="Followed Hyperlink" xfId="496" builtinId="9" hidden="1"/>
    <cellStyle name="Followed Hyperlink" xfId="498" builtinId="9" hidden="1"/>
    <cellStyle name="Followed Hyperlink" xfId="500" builtinId="9" hidden="1"/>
    <cellStyle name="Followed Hyperlink" xfId="502" builtinId="9" hidden="1"/>
    <cellStyle name="Followed Hyperlink" xfId="504" builtinId="9" hidden="1"/>
    <cellStyle name="Followed Hyperlink" xfId="505" builtinId="9" hidden="1"/>
    <cellStyle name="Followed Hyperlink" xfId="506" builtinId="9" hidden="1"/>
    <cellStyle name="Followed Hyperlink" xfId="507" builtinId="9" hidden="1"/>
    <cellStyle name="Followed Hyperlink" xfId="508" builtinId="9" hidden="1"/>
    <cellStyle name="Followed Hyperlink" xfId="509" builtinId="9" hidden="1"/>
    <cellStyle name="Followed Hyperlink" xfId="510" builtinId="9" hidden="1"/>
    <cellStyle name="Followed Hyperlink" xfId="511" builtinId="9" hidden="1"/>
    <cellStyle name="Followed Hyperlink" xfId="512" builtinId="9" hidden="1"/>
    <cellStyle name="Followed Hyperlink" xfId="513" builtinId="9" hidden="1"/>
    <cellStyle name="Followed Hyperlink" xfId="514" builtinId="9" hidden="1"/>
    <cellStyle name="Followed Hyperlink" xfId="515" builtinId="9" hidden="1"/>
    <cellStyle name="Followed Hyperlink" xfId="516" builtinId="9" hidden="1"/>
    <cellStyle name="Followed Hyperlink" xfId="517" builtinId="9" hidden="1"/>
    <cellStyle name="Followed Hyperlink" xfId="518" builtinId="9" hidden="1"/>
    <cellStyle name="Followed Hyperlink" xfId="519" builtinId="9" hidden="1"/>
    <cellStyle name="Followed Hyperlink" xfId="520" builtinId="9" hidden="1"/>
    <cellStyle name="Followed Hyperlink" xfId="521" builtinId="9" hidden="1"/>
    <cellStyle name="Followed Hyperlink" xfId="522" builtinId="9" hidden="1"/>
    <cellStyle name="Followed Hyperlink" xfId="523" builtinId="9" hidden="1"/>
    <cellStyle name="Followed Hyperlink" xfId="524" builtinId="9" hidden="1"/>
    <cellStyle name="Followed Hyperlink" xfId="525" builtinId="9" hidden="1"/>
    <cellStyle name="Followed Hyperlink" xfId="526" builtinId="9" hidden="1"/>
    <cellStyle name="Followed Hyperlink" xfId="527" builtinId="9" hidden="1"/>
    <cellStyle name="Followed Hyperlink" xfId="528" builtinId="9" hidden="1"/>
    <cellStyle name="Followed Hyperlink" xfId="529" builtinId="9" hidden="1"/>
    <cellStyle name="Followed Hyperlink" xfId="530" builtinId="9" hidden="1"/>
    <cellStyle name="Followed Hyperlink" xfId="531" builtinId="9" hidden="1"/>
    <cellStyle name="Followed Hyperlink" xfId="532" builtinId="9" hidden="1"/>
    <cellStyle name="Followed Hyperlink" xfId="533" builtinId="9" hidden="1"/>
    <cellStyle name="Followed Hyperlink" xfId="534" builtinId="9" hidden="1"/>
    <cellStyle name="Followed Hyperlink" xfId="535" builtinId="9" hidden="1"/>
    <cellStyle name="Followed Hyperlink" xfId="536" builtinId="9" hidden="1"/>
    <cellStyle name="Followed Hyperlink" xfId="537" builtinId="9" hidden="1"/>
    <cellStyle name="Followed Hyperlink" xfId="538" builtinId="9" hidden="1"/>
    <cellStyle name="Followed Hyperlink" xfId="539" builtinId="9" hidden="1"/>
    <cellStyle name="Followed Hyperlink" xfId="540" builtinId="9" hidden="1"/>
    <cellStyle name="Followed Hyperlink" xfId="541" builtinId="9" hidden="1"/>
    <cellStyle name="Followed Hyperlink" xfId="542" builtinId="9" hidden="1"/>
    <cellStyle name="Followed Hyperlink" xfId="543" builtinId="9" hidden="1"/>
    <cellStyle name="Followed Hyperlink" xfId="544" builtinId="9" hidden="1"/>
    <cellStyle name="Followed Hyperlink" xfId="545" builtinId="9" hidden="1"/>
    <cellStyle name="Followed Hyperlink" xfId="546" builtinId="9" hidden="1"/>
    <cellStyle name="Followed Hyperlink" xfId="547" builtinId="9" hidden="1"/>
    <cellStyle name="Followed Hyperlink" xfId="548" builtinId="9" hidden="1"/>
    <cellStyle name="Followed Hyperlink" xfId="549" builtinId="9" hidden="1"/>
    <cellStyle name="Followed Hyperlink" xfId="550" builtinId="9" hidden="1"/>
    <cellStyle name="Followed Hyperlink" xfId="551" builtinId="9" hidden="1"/>
    <cellStyle name="Followed Hyperlink" xfId="552" builtinId="9" hidden="1"/>
    <cellStyle name="Followed Hyperlink" xfId="553" builtinId="9" hidden="1"/>
    <cellStyle name="Followed Hyperlink" xfId="554" builtinId="9" hidden="1"/>
    <cellStyle name="Followed Hyperlink" xfId="555" builtinId="9" hidden="1"/>
    <cellStyle name="Followed Hyperlink" xfId="556" builtinId="9" hidden="1"/>
    <cellStyle name="Followed Hyperlink" xfId="557" builtinId="9" hidden="1"/>
    <cellStyle name="Followed Hyperlink" xfId="558" builtinId="9" hidden="1"/>
    <cellStyle name="Followed Hyperlink" xfId="559" builtinId="9" hidden="1"/>
    <cellStyle name="Followed Hyperlink" xfId="560" builtinId="9" hidden="1"/>
    <cellStyle name="Followed Hyperlink" xfId="561" builtinId="9" hidden="1"/>
    <cellStyle name="Followed Hyperlink" xfId="562" builtinId="9" hidden="1"/>
    <cellStyle name="Followed Hyperlink" xfId="563" builtinId="9" hidden="1"/>
    <cellStyle name="Followed Hyperlink" xfId="564" builtinId="9" hidden="1"/>
    <cellStyle name="Followed Hyperlink" xfId="565" builtinId="9" hidden="1"/>
    <cellStyle name="Followed Hyperlink" xfId="566" builtinId="9" hidden="1"/>
    <cellStyle name="Followed Hyperlink" xfId="567" builtinId="9" hidden="1"/>
    <cellStyle name="Followed Hyperlink" xfId="568" builtinId="9" hidden="1"/>
    <cellStyle name="Followed Hyperlink" xfId="569" builtinId="9" hidden="1"/>
    <cellStyle name="Followed Hyperlink" xfId="570" builtinId="9" hidden="1"/>
    <cellStyle name="Followed Hyperlink" xfId="571" builtinId="9" hidden="1"/>
    <cellStyle name="Followed Hyperlink" xfId="572" builtinId="9" hidden="1"/>
    <cellStyle name="Followed Hyperlink" xfId="573" builtinId="9" hidden="1"/>
    <cellStyle name="Followed Hyperlink" xfId="574" builtinId="9" hidden="1"/>
    <cellStyle name="Followed Hyperlink" xfId="575" builtinId="9" hidden="1"/>
    <cellStyle name="Followed Hyperlink" xfId="576" builtinId="9" hidden="1"/>
    <cellStyle name="Followed Hyperlink" xfId="577" builtinId="9" hidden="1"/>
    <cellStyle name="Followed Hyperlink" xfId="578" builtinId="9" hidden="1"/>
    <cellStyle name="Followed Hyperlink" xfId="579" builtinId="9" hidden="1"/>
    <cellStyle name="Followed Hyperlink" xfId="580" builtinId="9" hidden="1"/>
    <cellStyle name="Followed Hyperlink" xfId="581" builtinId="9" hidden="1"/>
    <cellStyle name="Followed Hyperlink" xfId="582" builtinId="9" hidden="1"/>
    <cellStyle name="Followed Hyperlink" xfId="583" builtinId="9" hidden="1"/>
    <cellStyle name="Followed Hyperlink" xfId="584" builtinId="9" hidden="1"/>
    <cellStyle name="Followed Hyperlink" xfId="585" builtinId="9" hidden="1"/>
    <cellStyle name="Followed Hyperlink" xfId="586" builtinId="9" hidden="1"/>
    <cellStyle name="Followed Hyperlink" xfId="587" builtinId="9" hidden="1"/>
    <cellStyle name="Followed Hyperlink" xfId="588" builtinId="9" hidden="1"/>
    <cellStyle name="Followed Hyperlink" xfId="589" builtinId="9" hidden="1"/>
    <cellStyle name="Followed Hyperlink" xfId="590" builtinId="9" hidden="1"/>
    <cellStyle name="Followed Hyperlink" xfId="591" builtinId="9" hidden="1"/>
    <cellStyle name="Followed Hyperlink" xfId="592" builtinId="9" hidden="1"/>
    <cellStyle name="Followed Hyperlink" xfId="593" builtinId="9" hidden="1"/>
    <cellStyle name="Followed Hyperlink" xfId="594" builtinId="9" hidden="1"/>
    <cellStyle name="Followed Hyperlink" xfId="595" builtinId="9" hidden="1"/>
    <cellStyle name="Followed Hyperlink" xfId="596" builtinId="9" hidden="1"/>
    <cellStyle name="Followed Hyperlink" xfId="597" builtinId="9" hidden="1"/>
    <cellStyle name="Followed Hyperlink 2" xfId="599" xr:uid="{31366723-C807-4CC0-91BF-3A42799F24C3}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7" builtinId="8" hidden="1"/>
    <cellStyle name="Hyperlink" xfId="279" builtinId="8" hidden="1"/>
    <cellStyle name="Hyperlink" xfId="281" builtinId="8" hidden="1"/>
    <cellStyle name="Hyperlink" xfId="283" builtinId="8" hidden="1"/>
    <cellStyle name="Hyperlink" xfId="285" builtinId="8" hidden="1"/>
    <cellStyle name="Hyperlink" xfId="287" builtinId="8" hidden="1"/>
    <cellStyle name="Hyperlink" xfId="289" builtinId="8" hidden="1"/>
    <cellStyle name="Hyperlink" xfId="291" builtinId="8" hidden="1"/>
    <cellStyle name="Hyperlink" xfId="293" builtinId="8" hidden="1"/>
    <cellStyle name="Hyperlink" xfId="295" builtinId="8" hidden="1"/>
    <cellStyle name="Hyperlink" xfId="297" builtinId="8" hidden="1"/>
    <cellStyle name="Hyperlink" xfId="299" builtinId="8" hidden="1"/>
    <cellStyle name="Hyperlink" xfId="301" builtinId="8" hidden="1"/>
    <cellStyle name="Hyperlink" xfId="303" builtinId="8" hidden="1"/>
    <cellStyle name="Hyperlink" xfId="305" builtinId="8" hidden="1"/>
    <cellStyle name="Hyperlink" xfId="307" builtinId="8" hidden="1"/>
    <cellStyle name="Hyperlink" xfId="309" builtinId="8" hidden="1"/>
    <cellStyle name="Hyperlink" xfId="311" builtinId="8" hidden="1"/>
    <cellStyle name="Hyperlink" xfId="313" builtinId="8" hidden="1"/>
    <cellStyle name="Hyperlink" xfId="315" builtinId="8" hidden="1"/>
    <cellStyle name="Hyperlink" xfId="317" builtinId="8" hidden="1"/>
    <cellStyle name="Hyperlink" xfId="319" builtinId="8" hidden="1"/>
    <cellStyle name="Hyperlink" xfId="321" builtinId="8" hidden="1"/>
    <cellStyle name="Hyperlink" xfId="323" builtinId="8" hidden="1"/>
    <cellStyle name="Hyperlink" xfId="325" builtinId="8" hidden="1"/>
    <cellStyle name="Hyperlink" xfId="327" builtinId="8" hidden="1"/>
    <cellStyle name="Hyperlink" xfId="329" builtinId="8" hidden="1"/>
    <cellStyle name="Hyperlink" xfId="331" builtinId="8" hidden="1"/>
    <cellStyle name="Hyperlink" xfId="333" builtinId="8" hidden="1"/>
    <cellStyle name="Hyperlink" xfId="335" builtinId="8" hidden="1"/>
    <cellStyle name="Hyperlink" xfId="337" builtinId="8" hidden="1"/>
    <cellStyle name="Hyperlink" xfId="339" builtinId="8" hidden="1"/>
    <cellStyle name="Hyperlink" xfId="341" builtinId="8" hidden="1"/>
    <cellStyle name="Hyperlink" xfId="343" builtinId="8" hidden="1"/>
    <cellStyle name="Hyperlink" xfId="345" builtinId="8" hidden="1"/>
    <cellStyle name="Hyperlink" xfId="347" builtinId="8" hidden="1"/>
    <cellStyle name="Hyperlink" xfId="349" builtinId="8" hidden="1"/>
    <cellStyle name="Hyperlink" xfId="351" builtinId="8" hidden="1"/>
    <cellStyle name="Hyperlink" xfId="353" builtinId="8" hidden="1"/>
    <cellStyle name="Hyperlink" xfId="355" builtinId="8" hidden="1"/>
    <cellStyle name="Hyperlink" xfId="357" builtinId="8" hidden="1"/>
    <cellStyle name="Hyperlink" xfId="359" builtinId="8" hidden="1"/>
    <cellStyle name="Hyperlink" xfId="361" builtinId="8" hidden="1"/>
    <cellStyle name="Hyperlink" xfId="363" builtinId="8" hidden="1"/>
    <cellStyle name="Hyperlink" xfId="365" builtinId="8" hidden="1"/>
    <cellStyle name="Hyperlink" xfId="367" builtinId="8" hidden="1"/>
    <cellStyle name="Hyperlink" xfId="369" builtinId="8" hidden="1"/>
    <cellStyle name="Hyperlink" xfId="371" builtinId="8" hidden="1"/>
    <cellStyle name="Hyperlink" xfId="373" builtinId="8" hidden="1"/>
    <cellStyle name="Hyperlink" xfId="375" builtinId="8" hidden="1"/>
    <cellStyle name="Hyperlink" xfId="377" builtinId="8" hidden="1"/>
    <cellStyle name="Hyperlink" xfId="379" builtinId="8" hidden="1"/>
    <cellStyle name="Hyperlink" xfId="381" builtinId="8" hidden="1"/>
    <cellStyle name="Hyperlink" xfId="383" builtinId="8" hidden="1"/>
    <cellStyle name="Hyperlink" xfId="385" builtinId="8" hidden="1"/>
    <cellStyle name="Hyperlink" xfId="387" builtinId="8" hidden="1"/>
    <cellStyle name="Hyperlink" xfId="389" builtinId="8" hidden="1"/>
    <cellStyle name="Hyperlink" xfId="391" builtinId="8" hidden="1"/>
    <cellStyle name="Hyperlink" xfId="393" builtinId="8" hidden="1"/>
    <cellStyle name="Hyperlink" xfId="395" builtinId="8" hidden="1"/>
    <cellStyle name="Hyperlink" xfId="397" builtinId="8" hidden="1"/>
    <cellStyle name="Hyperlink" xfId="399" builtinId="8" hidden="1"/>
    <cellStyle name="Hyperlink" xfId="401" builtinId="8" hidden="1"/>
    <cellStyle name="Hyperlink" xfId="403" builtinId="8" hidden="1"/>
    <cellStyle name="Hyperlink" xfId="405" builtinId="8" hidden="1"/>
    <cellStyle name="Hyperlink" xfId="407" builtinId="8" hidden="1"/>
    <cellStyle name="Hyperlink" xfId="409" builtinId="8" hidden="1"/>
    <cellStyle name="Hyperlink" xfId="411" builtinId="8" hidden="1"/>
    <cellStyle name="Hyperlink" xfId="413" builtinId="8" hidden="1"/>
    <cellStyle name="Hyperlink" xfId="415" builtinId="8" hidden="1"/>
    <cellStyle name="Hyperlink" xfId="417" builtinId="8" hidden="1"/>
    <cellStyle name="Hyperlink" xfId="419" builtinId="8" hidden="1"/>
    <cellStyle name="Hyperlink" xfId="421" builtinId="8" hidden="1"/>
    <cellStyle name="Hyperlink" xfId="423" builtinId="8" hidden="1"/>
    <cellStyle name="Hyperlink" xfId="425" builtinId="8" hidden="1"/>
    <cellStyle name="Hyperlink" xfId="427" builtinId="8" hidden="1"/>
    <cellStyle name="Hyperlink" xfId="429" builtinId="8" hidden="1"/>
    <cellStyle name="Hyperlink" xfId="431" builtinId="8" hidden="1"/>
    <cellStyle name="Hyperlink" xfId="433" builtinId="8" hidden="1"/>
    <cellStyle name="Hyperlink" xfId="435" builtinId="8" hidden="1"/>
    <cellStyle name="Hyperlink" xfId="437" builtinId="8" hidden="1"/>
    <cellStyle name="Hyperlink" xfId="439" builtinId="8" hidden="1"/>
    <cellStyle name="Hyperlink" xfId="441" builtinId="8" hidden="1"/>
    <cellStyle name="Hyperlink" xfId="443" builtinId="8" hidden="1"/>
    <cellStyle name="Hyperlink" xfId="445" builtinId="8" hidden="1"/>
    <cellStyle name="Hyperlink" xfId="447" builtinId="8" hidden="1"/>
    <cellStyle name="Hyperlink" xfId="449" builtinId="8" hidden="1"/>
    <cellStyle name="Hyperlink" xfId="451" builtinId="8" hidden="1"/>
    <cellStyle name="Hyperlink" xfId="453" builtinId="8" hidden="1"/>
    <cellStyle name="Hyperlink" xfId="455" builtinId="8" hidden="1"/>
    <cellStyle name="Hyperlink" xfId="457" builtinId="8" hidden="1"/>
    <cellStyle name="Hyperlink" xfId="459" builtinId="8" hidden="1"/>
    <cellStyle name="Hyperlink" xfId="461" builtinId="8" hidden="1"/>
    <cellStyle name="Hyperlink" xfId="463" builtinId="8" hidden="1"/>
    <cellStyle name="Hyperlink" xfId="465" builtinId="8" hidden="1"/>
    <cellStyle name="Hyperlink" xfId="467" builtinId="8" hidden="1"/>
    <cellStyle name="Hyperlink" xfId="469" builtinId="8" hidden="1"/>
    <cellStyle name="Hyperlink" xfId="471" builtinId="8" hidden="1"/>
    <cellStyle name="Hyperlink" xfId="473" builtinId="8" hidden="1"/>
    <cellStyle name="Hyperlink" xfId="475" builtinId="8" hidden="1"/>
    <cellStyle name="Hyperlink" xfId="477" builtinId="8" hidden="1"/>
    <cellStyle name="Hyperlink" xfId="479" builtinId="8" hidden="1"/>
    <cellStyle name="Hyperlink" xfId="481" builtinId="8" hidden="1"/>
    <cellStyle name="Hyperlink" xfId="483" builtinId="8" hidden="1"/>
    <cellStyle name="Hyperlink" xfId="485" builtinId="8" hidden="1"/>
    <cellStyle name="Hyperlink" xfId="487" builtinId="8" hidden="1"/>
    <cellStyle name="Hyperlink" xfId="489" builtinId="8" hidden="1"/>
    <cellStyle name="Hyperlink" xfId="491" builtinId="8" hidden="1"/>
    <cellStyle name="Hyperlink" xfId="493" builtinId="8" hidden="1"/>
    <cellStyle name="Hyperlink" xfId="495" builtinId="8" hidden="1"/>
    <cellStyle name="Hyperlink" xfId="497" builtinId="8" hidden="1"/>
    <cellStyle name="Hyperlink" xfId="499" builtinId="8" hidden="1"/>
    <cellStyle name="Hyperlink" xfId="501" builtinId="8" hidden="1"/>
    <cellStyle name="Hyperlink" xfId="503" builtinId="8"/>
    <cellStyle name="Normal" xfId="0" builtinId="0"/>
    <cellStyle name="Normal 2" xfId="598" xr:uid="{578C62EA-39A3-48F0-B269-B1B4B9646297}"/>
    <cellStyle name="Numbers1" xfId="601" xr:uid="{BCD760E2-DF51-2243-8CE1-B59EC2C025FE}"/>
  </cellStyles>
  <dxfs count="29">
    <dxf>
      <fill>
        <patternFill>
          <bgColor rgb="FFFFFF00"/>
        </patternFill>
      </fill>
    </dxf>
    <dxf>
      <font>
        <strike val="0"/>
        <outline val="0"/>
        <shadow val="0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bottom" textRotation="0" wrapText="0" relative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color theme="1"/>
        <name val="Calibri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color theme="1"/>
        <name val="Calibri"/>
        <family val="2"/>
        <scheme val="minor"/>
      </font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color theme="1"/>
        <name val="Calibri"/>
        <family val="2"/>
        <scheme val="minor"/>
      </font>
      <alignment horizontal="center" vertical="bottom" textRotation="0" wrapText="0" relative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color theme="1"/>
        <name val="Calibri"/>
        <family val="2"/>
        <scheme val="minor"/>
      </font>
      <alignment horizontal="center" vertical="bottom" textRotation="0" wrapText="0" relative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color theme="1"/>
        <name val="Calibri"/>
        <family val="2"/>
        <scheme val="minor"/>
      </font>
      <alignment horizontal="center" vertical="bottom" textRotation="0" wrapText="0" relative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color theme="1"/>
        <name val="Calibri"/>
        <family val="2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color theme="1"/>
        <name val="Calibri"/>
        <family val="2"/>
        <scheme val="minor"/>
      </font>
      <alignment horizontal="center" vertical="bottom" textRotation="0" wrapText="0" relative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color theme="1"/>
        <name val="Calibri"/>
        <family val="2"/>
        <scheme val="minor"/>
      </font>
      <alignment horizontal="center" vertical="bottom" textRotation="0" wrapText="0" relative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0" formatCode="General"/>
      <alignment horizontal="center" vertical="bottom" textRotation="0" wrapText="0" relative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color theme="1"/>
      </font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outline="0">
        <left style="thin">
          <color auto="1"/>
        </lef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color theme="1"/>
        <name val="Calibri"/>
        <family val="2"/>
        <scheme val="minor"/>
      </font>
      <alignment horizontal="left" textRotation="0" indent="0" justifyLastLine="0" shrinkToFit="0" readingOrder="0"/>
      <border outline="0">
        <right style="thin">
          <color auto="1"/>
        </right>
      </border>
    </dxf>
    <dxf>
      <font>
        <strike val="0"/>
        <outline val="0"/>
        <shadow val="0"/>
        <color theme="1"/>
        <name val="Calibri"/>
        <family val="2"/>
        <scheme val="minor"/>
      </font>
      <alignment horizontal="general" vertical="bottom" textRotation="0" wrapText="0" relative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bgColor auto="1"/>
        </patternFill>
      </fill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bgColor auto="1"/>
        </patternFill>
      </fill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strike val="0"/>
        <outline val="0"/>
        <shadow val="0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color theme="1"/>
        <name val="Calibri"/>
        <family val="2"/>
        <scheme val="minor"/>
      </font>
      <alignment horizontal="center" vertical="bottom" textRotation="0" wrapText="0" relative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color theme="1"/>
        <name val="Calibri"/>
        <family val="2"/>
        <scheme val="minor"/>
      </font>
      <numFmt numFmtId="0" formatCode="General"/>
    </dxf>
    <dxf>
      <font>
        <strike val="0"/>
        <outline val="0"/>
        <shadow val="0"/>
        <color theme="1"/>
        <name val="Calibri"/>
        <family val="2"/>
        <scheme val="minor"/>
      </font>
      <numFmt numFmtId="0" formatCode="General"/>
    </dxf>
    <dxf>
      <font>
        <strike val="0"/>
        <outline val="0"/>
        <shadow val="0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numFmt numFmtId="30" formatCode="@"/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border outline="0">
        <top style="thin">
          <color auto="1"/>
        </top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color theme="1"/>
        <name val="Calibri"/>
        <family val="2"/>
        <scheme val="minor"/>
      </font>
    </dxf>
    <dxf>
      <font>
        <strike val="0"/>
        <outline val="0"/>
        <shadow val="0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</dxf>
  </dxfs>
  <tableStyles count="0" defaultTableStyle="TableStyleMedium9" defaultPivotStyle="PivotStyleMedium4"/>
  <colors>
    <mruColors>
      <color rgb="FFFCD5B4"/>
      <color rgb="FFFF9596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X554" totalsRowShown="0" headerRowDxfId="28" dataDxfId="27" tableBorderDxfId="26" totalsRowBorderDxfId="25" headerRowCellStyle="Normal">
  <autoFilter ref="A1:X554" xr:uid="{00000000-0009-0000-0100-000001000000}"/>
  <sortState xmlns:xlrd2="http://schemas.microsoft.com/office/spreadsheetml/2017/richdata2" ref="A2:X554">
    <sortCondition ref="A1:A554"/>
  </sortState>
  <tableColumns count="24">
    <tableColumn id="20" xr3:uid="{E14E2478-0743-0E44-851F-17171B8ED548}" name="Record Identifier" dataDxfId="24"/>
    <tableColumn id="1" xr3:uid="{00000000-0010-0000-0000-000001000000}" name="Measurement Date" dataDxfId="23"/>
    <tableColumn id="27" xr3:uid="{00000000-0010-0000-0000-00001B000000}" name="Month" dataDxfId="22">
      <calculatedColumnFormula>MONTH(B2)</calculatedColumnFormula>
    </tableColumn>
    <tableColumn id="28" xr3:uid="{00000000-0010-0000-0000-00001C000000}" name="Year" dataDxfId="21">
      <calculatedColumnFormula>YEAR(Table1[[#This Row],[Measurement Date]])</calculatedColumnFormula>
    </tableColumn>
    <tableColumn id="2" xr3:uid="{00000000-0010-0000-0000-000002000000}" name="First PIP" dataDxfId="20"/>
    <tableColumn id="3" xr3:uid="{00000000-0010-0000-0000-000003000000}" name="PIP Table #" dataDxfId="19"/>
    <tableColumn id="23" xr3:uid="{E71A2898-87B2-1041-83B9-0A5A3F7DEB2F}" name="Eff. Chart Material Class" dataDxfId="18"/>
    <tableColumn id="22" xr3:uid="{5BFD72DA-AB8C-104D-8D87-3DD46A85DD1A}" name="Eff. Chart Cell Type" dataDxfId="17"/>
    <tableColumn id="6" xr3:uid="{00000000-0010-0000-0000-000006000000}" name="Detailed description" dataDxfId="16"/>
    <tableColumn id="7" xr3:uid="{00000000-0010-0000-0000-000007000000}" name="Group(s)" dataDxfId="15"/>
    <tableColumn id="8" xr3:uid="{00000000-0010-0000-0000-000008000000}" name="Efficiency (%)" dataDxfId="14"/>
    <tableColumn id="9" xr3:uid="{00000000-0010-0000-0000-000009000000}" name="Revised/New Efficiency (%)" dataDxfId="13"/>
    <tableColumn id="33" xr3:uid="{221E87D7-B87C-0944-8A9F-50B101B1F785}" name="Combined efficiency (%)" dataDxfId="12"/>
    <tableColumn id="10" xr3:uid="{00000000-0010-0000-0000-00000A000000}" name="Uncertainty (%)" dataDxfId="11"/>
    <tableColumn id="11" xr3:uid="{00000000-0010-0000-0000-00000B000000}" name="Area (cm2)" dataDxfId="10"/>
    <tableColumn id="12" xr3:uid="{00000000-0010-0000-0000-00000C000000}" name="Type of Area" dataDxfId="9"/>
    <tableColumn id="13" xr3:uid="{00000000-0010-0000-0000-00000D000000}" name="VOC (V)" dataDxfId="8"/>
    <tableColumn id="14" xr3:uid="{00000000-0010-0000-0000-00000E000000}" name="Jsc (mA/cm2)" dataDxfId="7"/>
    <tableColumn id="15" xr3:uid="{00000000-0010-0000-0000-00000F000000}" name="Revised/ New Jsc (mA/cm2) (PIP #33 -&gt;)" dataDxfId="6"/>
    <tableColumn id="16" xr3:uid="{00000000-0010-0000-0000-000010000000}" name="FF (%)" dataDxfId="5"/>
    <tableColumn id="17" xr3:uid="{00000000-0010-0000-0000-000011000000}" name="  Suns" dataDxfId="4"/>
    <tableColumn id="18" xr3:uid="{00000000-0010-0000-0000-000012000000}" name="Accredited Testing Centers" dataDxfId="3"/>
    <tableColumn id="30" xr3:uid="{C6C3634A-EF3E-462F-9EEE-F7EE74D2C611}" name="REV. EFF. Check 22" dataDxfId="2">
      <calculatedColumnFormula>Q2*S2*T2/(L2)</calculatedColumnFormula>
    </tableColumn>
    <tableColumn id="21" xr3:uid="{00000000-0010-0000-0000-000015000000}" name="Notes" dataDxfId="1"/>
  </tableColumns>
  <tableStyleInfo name="TableStyleMedium1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A553"/>
  <sheetViews>
    <sheetView tabSelected="1" zoomScale="150" zoomScaleNormal="150" workbookViewId="0">
      <pane ySplit="1" topLeftCell="A101" activePane="bottomLeft" state="frozen"/>
      <selection activeCell="D1" sqref="D1"/>
      <selection pane="bottomLeft" activeCell="AF113" sqref="AF113"/>
    </sheetView>
  </sheetViews>
  <sheetFormatPr baseColWidth="10" defaultColWidth="9" defaultRowHeight="16" customHeight="1" x14ac:dyDescent="0.2"/>
  <cols>
    <col min="1" max="1" width="10.5" style="59" customWidth="1"/>
    <col min="2" max="2" width="18.83203125" style="4" customWidth="1"/>
    <col min="3" max="3" width="9" customWidth="1"/>
    <col min="4" max="4" width="8.1640625" style="4" customWidth="1"/>
    <col min="5" max="5" width="10" style="4" customWidth="1"/>
    <col min="6" max="6" width="11" style="5" customWidth="1"/>
    <col min="7" max="7" width="26.33203125" style="6" customWidth="1"/>
    <col min="8" max="8" width="33" style="6" customWidth="1"/>
    <col min="9" max="9" width="71.1640625" style="6" customWidth="1"/>
    <col min="10" max="10" width="45" style="7" customWidth="1"/>
    <col min="11" max="11" width="17.83203125" style="1" customWidth="1"/>
    <col min="12" max="12" width="12.5" style="5" customWidth="1"/>
    <col min="13" max="14" width="18" style="5" customWidth="1"/>
    <col min="15" max="15" width="10.5" style="5" customWidth="1"/>
    <col min="16" max="16" width="9.6640625" style="5" customWidth="1"/>
    <col min="17" max="17" width="7.83203125" style="5" customWidth="1"/>
    <col min="18" max="18" width="11.83203125" style="5" customWidth="1"/>
    <col min="19" max="19" width="11.1640625" style="5" customWidth="1"/>
    <col min="20" max="20" width="14.6640625" style="5" customWidth="1"/>
    <col min="21" max="21" width="7.83203125" style="5" customWidth="1"/>
    <col min="22" max="22" width="16.1640625" style="5" customWidth="1"/>
    <col min="23" max="23" width="12" style="3" customWidth="1"/>
    <col min="24" max="24" width="11.6640625" style="3" customWidth="1"/>
    <col min="25" max="16384" width="9" style="2"/>
  </cols>
  <sheetData>
    <row r="1" spans="1:53" s="77" customFormat="1" ht="32.25" customHeight="1" x14ac:dyDescent="0.2">
      <c r="A1" s="75" t="s">
        <v>478</v>
      </c>
      <c r="B1" s="76" t="s">
        <v>395</v>
      </c>
      <c r="C1" s="30" t="s">
        <v>249</v>
      </c>
      <c r="D1" s="30" t="s">
        <v>250</v>
      </c>
      <c r="E1" s="30" t="s">
        <v>38</v>
      </c>
      <c r="F1" s="30" t="s">
        <v>39</v>
      </c>
      <c r="G1" s="30" t="s">
        <v>460</v>
      </c>
      <c r="H1" s="30" t="s">
        <v>459</v>
      </c>
      <c r="I1" s="30" t="s">
        <v>40</v>
      </c>
      <c r="J1" s="30" t="s">
        <v>0</v>
      </c>
      <c r="K1" s="30" t="s">
        <v>363</v>
      </c>
      <c r="L1" s="30" t="s">
        <v>396</v>
      </c>
      <c r="M1" s="30" t="s">
        <v>235</v>
      </c>
      <c r="N1" s="30" t="s">
        <v>248</v>
      </c>
      <c r="O1" s="30" t="s">
        <v>1041</v>
      </c>
      <c r="P1" s="30" t="s">
        <v>397</v>
      </c>
      <c r="Q1" s="30" t="s">
        <v>1042</v>
      </c>
      <c r="R1" s="30" t="s">
        <v>398</v>
      </c>
      <c r="S1" s="31" t="s">
        <v>399</v>
      </c>
      <c r="T1" s="30" t="s">
        <v>400</v>
      </c>
      <c r="U1" s="30" t="s">
        <v>266</v>
      </c>
      <c r="V1" s="30" t="s">
        <v>401</v>
      </c>
      <c r="W1" s="147" t="s">
        <v>405</v>
      </c>
      <c r="X1" s="148" t="s">
        <v>268</v>
      </c>
    </row>
    <row r="2" spans="1:53" s="8" customFormat="1" ht="16" customHeight="1" x14ac:dyDescent="0.2">
      <c r="A2" s="78" t="s">
        <v>1163</v>
      </c>
      <c r="B2" s="22">
        <v>27760</v>
      </c>
      <c r="C2" s="24">
        <f t="shared" ref="C2:C66" si="0">MONTH(B2)</f>
        <v>1</v>
      </c>
      <c r="D2" s="24">
        <f>YEAR(Table1[[#This Row],[Measurement Date]])</f>
        <v>1976</v>
      </c>
      <c r="E2" s="25" t="s">
        <v>41</v>
      </c>
      <c r="F2" s="25" t="s">
        <v>41</v>
      </c>
      <c r="G2" s="13" t="s">
        <v>467</v>
      </c>
      <c r="H2" s="13" t="s">
        <v>468</v>
      </c>
      <c r="I2" s="50" t="s">
        <v>252</v>
      </c>
      <c r="J2" s="79" t="s">
        <v>231</v>
      </c>
      <c r="K2" s="25">
        <v>0.6</v>
      </c>
      <c r="L2" s="25"/>
      <c r="M2" s="80">
        <f>K2</f>
        <v>0.6</v>
      </c>
      <c r="N2" s="25"/>
      <c r="O2" s="14">
        <v>0.2</v>
      </c>
      <c r="P2" s="25"/>
      <c r="Q2" s="25">
        <v>0.27300000000000002</v>
      </c>
      <c r="R2" s="14">
        <v>6</v>
      </c>
      <c r="S2" s="25"/>
      <c r="T2" s="14">
        <v>0.28000000000000003</v>
      </c>
      <c r="U2" s="25">
        <v>1</v>
      </c>
      <c r="V2" s="64"/>
      <c r="W2" s="65"/>
      <c r="X2" s="18" t="s">
        <v>455</v>
      </c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</row>
    <row r="3" spans="1:53" ht="16" customHeight="1" x14ac:dyDescent="0.2">
      <c r="A3" s="78" t="s">
        <v>479</v>
      </c>
      <c r="B3" s="82">
        <v>27760</v>
      </c>
      <c r="C3" s="61">
        <f t="shared" si="0"/>
        <v>1</v>
      </c>
      <c r="D3" s="61">
        <f>YEAR(Table1[[#This Row],[Measurement Date]])</f>
        <v>1976</v>
      </c>
      <c r="E3" s="5" t="s">
        <v>41</v>
      </c>
      <c r="F3" s="5" t="s">
        <v>41</v>
      </c>
      <c r="G3" s="13" t="s">
        <v>467</v>
      </c>
      <c r="H3" s="26" t="s">
        <v>16</v>
      </c>
      <c r="I3" s="58" t="s">
        <v>1043</v>
      </c>
      <c r="J3" s="21" t="s">
        <v>108</v>
      </c>
      <c r="K3" s="83">
        <v>8.6999999999999993</v>
      </c>
      <c r="L3" s="83"/>
      <c r="M3" s="29">
        <f>K3*1.02</f>
        <v>8.8739999999999988</v>
      </c>
      <c r="O3" s="83">
        <v>0.9</v>
      </c>
      <c r="Q3" s="83">
        <v>0.75</v>
      </c>
      <c r="R3" s="83">
        <v>14</v>
      </c>
      <c r="T3" s="83">
        <v>0.57999999999999996</v>
      </c>
      <c r="U3" s="5">
        <v>1</v>
      </c>
      <c r="V3" s="6"/>
      <c r="W3" s="6"/>
      <c r="X3" s="1" t="s">
        <v>455</v>
      </c>
    </row>
    <row r="4" spans="1:53" ht="16" customHeight="1" x14ac:dyDescent="0.25">
      <c r="A4" s="78" t="s">
        <v>480</v>
      </c>
      <c r="B4" s="84">
        <v>27973</v>
      </c>
      <c r="C4" s="85">
        <f t="shared" si="0"/>
        <v>8</v>
      </c>
      <c r="D4" s="85">
        <f>YEAR(Table1[[#This Row],[Measurement Date]])</f>
        <v>1976</v>
      </c>
      <c r="E4" s="39" t="s">
        <v>41</v>
      </c>
      <c r="F4" s="39" t="s">
        <v>41</v>
      </c>
      <c r="G4" s="13" t="s">
        <v>467</v>
      </c>
      <c r="H4" s="7" t="s">
        <v>8</v>
      </c>
      <c r="I4" s="86" t="s">
        <v>1044</v>
      </c>
      <c r="J4" s="87" t="s">
        <v>214</v>
      </c>
      <c r="K4" s="88">
        <v>5.7</v>
      </c>
      <c r="L4" s="88"/>
      <c r="M4" s="60">
        <f>K4*1.01</f>
        <v>5.7570000000000006</v>
      </c>
      <c r="N4" s="39"/>
      <c r="O4" s="88">
        <v>1.2</v>
      </c>
      <c r="P4" s="39"/>
      <c r="Q4" s="88">
        <v>0.44</v>
      </c>
      <c r="R4" s="88">
        <v>25.1</v>
      </c>
      <c r="S4" s="39"/>
      <c r="T4" s="88">
        <v>0.52</v>
      </c>
      <c r="U4" s="39">
        <v>1</v>
      </c>
      <c r="V4" s="20"/>
      <c r="W4" s="20"/>
      <c r="X4" s="87"/>
    </row>
    <row r="5" spans="1:53" ht="16" customHeight="1" x14ac:dyDescent="0.2">
      <c r="A5" s="78" t="s">
        <v>481</v>
      </c>
      <c r="B5" s="23">
        <v>28157</v>
      </c>
      <c r="C5" s="4">
        <f t="shared" si="0"/>
        <v>2</v>
      </c>
      <c r="D5" s="4">
        <f>YEAR(Table1[[#This Row],[Measurement Date]])</f>
        <v>1977</v>
      </c>
      <c r="E5" s="5" t="s">
        <v>41</v>
      </c>
      <c r="F5" s="5" t="s">
        <v>41</v>
      </c>
      <c r="G5" s="13" t="s">
        <v>463</v>
      </c>
      <c r="H5" s="13" t="s">
        <v>466</v>
      </c>
      <c r="I5" s="6" t="s">
        <v>436</v>
      </c>
      <c r="J5" s="1" t="s">
        <v>393</v>
      </c>
      <c r="K5" s="5">
        <v>21.9</v>
      </c>
      <c r="M5" s="29">
        <f>K5*1.015</f>
        <v>22.228499999999997</v>
      </c>
      <c r="Q5" s="5">
        <v>0.97599999999999998</v>
      </c>
      <c r="R5" s="5">
        <v>27.8</v>
      </c>
      <c r="T5" s="5">
        <v>0.76</v>
      </c>
      <c r="V5" s="6" t="s">
        <v>394</v>
      </c>
      <c r="W5" s="6"/>
      <c r="X5" s="1"/>
    </row>
    <row r="6" spans="1:53" ht="16" customHeight="1" x14ac:dyDescent="0.2">
      <c r="A6" s="78" t="s">
        <v>482</v>
      </c>
      <c r="B6" s="89">
        <v>28216</v>
      </c>
      <c r="C6" s="90">
        <f t="shared" si="0"/>
        <v>4</v>
      </c>
      <c r="D6" s="90">
        <f>YEAR(Table1[[#This Row],[Measurement Date]])</f>
        <v>1977</v>
      </c>
      <c r="E6" s="25" t="s">
        <v>41</v>
      </c>
      <c r="F6" s="25" t="s">
        <v>41</v>
      </c>
      <c r="G6" s="26" t="s">
        <v>473</v>
      </c>
      <c r="H6" s="26" t="s">
        <v>475</v>
      </c>
      <c r="I6" s="91" t="s">
        <v>222</v>
      </c>
      <c r="J6" s="68" t="s">
        <v>230</v>
      </c>
      <c r="K6" s="92">
        <v>13.8</v>
      </c>
      <c r="L6" s="25"/>
      <c r="M6" s="33">
        <f>K6*1.01</f>
        <v>13.938000000000001</v>
      </c>
      <c r="N6" s="25"/>
      <c r="O6" s="92">
        <v>1.01</v>
      </c>
      <c r="P6" s="25"/>
      <c r="Q6" s="92">
        <v>0.57999999999999996</v>
      </c>
      <c r="R6" s="25"/>
      <c r="S6" s="93" t="s">
        <v>247</v>
      </c>
      <c r="T6" s="92">
        <v>0.753</v>
      </c>
      <c r="U6" s="25">
        <v>1</v>
      </c>
      <c r="V6" s="13" t="s">
        <v>246</v>
      </c>
      <c r="W6" s="13"/>
      <c r="X6" s="18"/>
    </row>
    <row r="7" spans="1:53" ht="16" customHeight="1" x14ac:dyDescent="0.25">
      <c r="A7" s="78" t="s">
        <v>483</v>
      </c>
      <c r="B7" s="82">
        <v>28246</v>
      </c>
      <c r="C7" s="61">
        <f t="shared" si="0"/>
        <v>5</v>
      </c>
      <c r="D7" s="61">
        <f>YEAR(Table1[[#This Row],[Measurement Date]])</f>
        <v>1977</v>
      </c>
      <c r="E7" s="5" t="s">
        <v>41</v>
      </c>
      <c r="F7" s="5" t="s">
        <v>41</v>
      </c>
      <c r="G7" s="13" t="s">
        <v>467</v>
      </c>
      <c r="H7" s="7" t="s">
        <v>8</v>
      </c>
      <c r="I7" s="58" t="s">
        <v>1044</v>
      </c>
      <c r="J7" s="21" t="s">
        <v>214</v>
      </c>
      <c r="K7" s="83">
        <v>6.7</v>
      </c>
      <c r="L7" s="83"/>
      <c r="M7" s="29">
        <f>K7*1.01</f>
        <v>6.7670000000000003</v>
      </c>
      <c r="O7" s="83">
        <v>1.2</v>
      </c>
      <c r="Q7" s="83">
        <v>0.48499999999999999</v>
      </c>
      <c r="R7" s="83">
        <v>25.5</v>
      </c>
      <c r="T7" s="83">
        <v>0.54</v>
      </c>
      <c r="U7" s="5">
        <v>1</v>
      </c>
      <c r="V7" s="6"/>
      <c r="W7" s="6"/>
      <c r="X7" s="21"/>
    </row>
    <row r="8" spans="1:53" ht="16" customHeight="1" x14ac:dyDescent="0.2">
      <c r="A8" s="78" t="s">
        <v>484</v>
      </c>
      <c r="B8" s="51">
        <v>28491</v>
      </c>
      <c r="C8" s="41">
        <f t="shared" si="0"/>
        <v>1</v>
      </c>
      <c r="D8" s="41">
        <f>YEAR(Table1[[#This Row],[Measurement Date]])</f>
        <v>1978</v>
      </c>
      <c r="E8" s="39" t="s">
        <v>41</v>
      </c>
      <c r="F8" s="39" t="s">
        <v>41</v>
      </c>
      <c r="G8" s="13" t="s">
        <v>467</v>
      </c>
      <c r="H8" s="13" t="s">
        <v>468</v>
      </c>
      <c r="I8" s="73" t="s">
        <v>253</v>
      </c>
      <c r="J8" s="94" t="s">
        <v>231</v>
      </c>
      <c r="K8" s="39">
        <v>1.2</v>
      </c>
      <c r="L8" s="39"/>
      <c r="M8" s="88">
        <f>K8</f>
        <v>1.2</v>
      </c>
      <c r="N8" s="39"/>
      <c r="O8" s="41">
        <v>0.25</v>
      </c>
      <c r="P8" s="39"/>
      <c r="Q8" s="39">
        <v>0.43</v>
      </c>
      <c r="R8" s="41">
        <v>10</v>
      </c>
      <c r="S8" s="39"/>
      <c r="T8" s="41">
        <v>0.28000000000000003</v>
      </c>
      <c r="U8" s="39">
        <v>1</v>
      </c>
      <c r="V8" s="20"/>
      <c r="W8" s="20"/>
      <c r="X8" s="28"/>
    </row>
    <row r="9" spans="1:53" ht="16" customHeight="1" x14ac:dyDescent="0.2">
      <c r="A9" s="78" t="s">
        <v>485</v>
      </c>
      <c r="B9" s="82">
        <v>28522</v>
      </c>
      <c r="C9" s="61">
        <f t="shared" si="0"/>
        <v>2</v>
      </c>
      <c r="D9" s="61">
        <f>YEAR(Table1[[#This Row],[Measurement Date]])</f>
        <v>1978</v>
      </c>
      <c r="E9" s="5" t="s">
        <v>41</v>
      </c>
      <c r="F9" s="5" t="s">
        <v>41</v>
      </c>
      <c r="G9" s="26" t="s">
        <v>473</v>
      </c>
      <c r="H9" s="26" t="s">
        <v>475</v>
      </c>
      <c r="I9" s="58" t="s">
        <v>1045</v>
      </c>
      <c r="J9" s="21" t="s">
        <v>231</v>
      </c>
      <c r="K9" s="83">
        <v>14.899999999999999</v>
      </c>
      <c r="M9" s="44">
        <f>K9*1.01</f>
        <v>15.048999999999999</v>
      </c>
      <c r="O9" s="83">
        <v>1.02</v>
      </c>
      <c r="Q9" s="83">
        <v>0.6</v>
      </c>
      <c r="R9" s="95">
        <v>34.700000000000003</v>
      </c>
      <c r="T9" s="83">
        <v>0.72</v>
      </c>
      <c r="U9" s="5">
        <v>1</v>
      </c>
      <c r="V9" s="6"/>
      <c r="W9" s="6"/>
      <c r="X9" s="21"/>
    </row>
    <row r="10" spans="1:53" ht="16" customHeight="1" x14ac:dyDescent="0.2">
      <c r="A10" s="78" t="s">
        <v>486</v>
      </c>
      <c r="B10" s="23">
        <v>28887</v>
      </c>
      <c r="C10" s="4">
        <f t="shared" si="0"/>
        <v>2</v>
      </c>
      <c r="D10" s="4">
        <f>YEAR(Table1[[#This Row],[Measurement Date]])</f>
        <v>1979</v>
      </c>
      <c r="E10" s="5" t="s">
        <v>41</v>
      </c>
      <c r="F10" s="5" t="s">
        <v>41</v>
      </c>
      <c r="G10" s="13" t="s">
        <v>467</v>
      </c>
      <c r="H10" s="13" t="s">
        <v>468</v>
      </c>
      <c r="I10" s="11" t="s">
        <v>254</v>
      </c>
      <c r="J10" s="96" t="s">
        <v>231</v>
      </c>
      <c r="K10" s="5">
        <v>2.4</v>
      </c>
      <c r="M10" s="83">
        <f>K10</f>
        <v>2.4</v>
      </c>
      <c r="O10" s="4">
        <v>0.25</v>
      </c>
      <c r="Q10" s="5">
        <v>0.57999999999999996</v>
      </c>
      <c r="R10" s="4">
        <v>10.5</v>
      </c>
      <c r="T10" s="4">
        <v>0.4</v>
      </c>
      <c r="U10" s="5">
        <v>1</v>
      </c>
      <c r="V10" s="6"/>
      <c r="W10" s="6"/>
      <c r="X10" s="1"/>
    </row>
    <row r="11" spans="1:53" ht="16" customHeight="1" x14ac:dyDescent="0.2">
      <c r="A11" s="78" t="s">
        <v>487</v>
      </c>
      <c r="B11" s="82">
        <v>29160</v>
      </c>
      <c r="C11" s="61">
        <f t="shared" si="0"/>
        <v>11</v>
      </c>
      <c r="D11" s="61">
        <f>YEAR(Table1[[#This Row],[Measurement Date]])</f>
        <v>1979</v>
      </c>
      <c r="E11" s="5" t="s">
        <v>41</v>
      </c>
      <c r="F11" s="5" t="s">
        <v>41</v>
      </c>
      <c r="G11" s="13" t="s">
        <v>467</v>
      </c>
      <c r="H11" s="26" t="s">
        <v>16</v>
      </c>
      <c r="I11" s="58" t="s">
        <v>216</v>
      </c>
      <c r="J11" s="21" t="s">
        <v>221</v>
      </c>
      <c r="K11" s="83">
        <v>8.85</v>
      </c>
      <c r="L11" s="83"/>
      <c r="M11" s="29">
        <f>K11*1.02</f>
        <v>9.0269999999999992</v>
      </c>
      <c r="O11" s="83">
        <v>0.48</v>
      </c>
      <c r="Q11" s="83">
        <v>0.73</v>
      </c>
      <c r="R11" s="83">
        <v>17.600000000000001</v>
      </c>
      <c r="T11" s="83">
        <v>0.68</v>
      </c>
      <c r="U11" s="5">
        <v>1</v>
      </c>
      <c r="V11" s="6"/>
      <c r="W11" s="4"/>
      <c r="X11" s="1"/>
    </row>
    <row r="12" spans="1:53" ht="16" customHeight="1" x14ac:dyDescent="0.25">
      <c r="A12" s="78" t="s">
        <v>488</v>
      </c>
      <c r="B12" s="82">
        <v>29190</v>
      </c>
      <c r="C12" s="61">
        <f t="shared" si="0"/>
        <v>12</v>
      </c>
      <c r="D12" s="61">
        <f>YEAR(Table1[[#This Row],[Measurement Date]])</f>
        <v>1979</v>
      </c>
      <c r="E12" s="5" t="s">
        <v>41</v>
      </c>
      <c r="F12" s="5" t="s">
        <v>41</v>
      </c>
      <c r="G12" s="13" t="s">
        <v>467</v>
      </c>
      <c r="H12" s="7" t="s">
        <v>8</v>
      </c>
      <c r="I12" s="58" t="s">
        <v>1046</v>
      </c>
      <c r="J12" s="21" t="s">
        <v>54</v>
      </c>
      <c r="K12" s="83">
        <v>7.3999999999999995</v>
      </c>
      <c r="L12" s="83"/>
      <c r="M12" s="29">
        <f>K12*1.01</f>
        <v>7.4739999999999993</v>
      </c>
      <c r="O12" s="83">
        <v>1.02</v>
      </c>
      <c r="Q12" s="83">
        <v>0.39</v>
      </c>
      <c r="R12" s="83">
        <v>33.01</v>
      </c>
      <c r="T12" s="83">
        <v>0.57999999999999996</v>
      </c>
      <c r="U12" s="5">
        <v>1</v>
      </c>
      <c r="V12" s="6"/>
      <c r="W12" s="6"/>
      <c r="X12" s="21"/>
    </row>
    <row r="13" spans="1:53" ht="16" customHeight="1" x14ac:dyDescent="0.2">
      <c r="A13" s="78" t="s">
        <v>489</v>
      </c>
      <c r="B13" s="89">
        <v>29221</v>
      </c>
      <c r="C13" s="90">
        <f t="shared" si="0"/>
        <v>1</v>
      </c>
      <c r="D13" s="90">
        <f>YEAR(Table1[[#This Row],[Measurement Date]])</f>
        <v>1980</v>
      </c>
      <c r="E13" s="25" t="s">
        <v>41</v>
      </c>
      <c r="F13" s="25" t="s">
        <v>41</v>
      </c>
      <c r="G13" s="26" t="s">
        <v>473</v>
      </c>
      <c r="H13" s="26" t="s">
        <v>475</v>
      </c>
      <c r="I13" s="91" t="s">
        <v>238</v>
      </c>
      <c r="J13" s="68" t="s">
        <v>232</v>
      </c>
      <c r="K13" s="92">
        <v>15.9</v>
      </c>
      <c r="L13" s="25"/>
      <c r="M13" s="33">
        <f>K13*1.01</f>
        <v>16.059000000000001</v>
      </c>
      <c r="N13" s="25"/>
      <c r="O13" s="92">
        <v>2</v>
      </c>
      <c r="P13" s="25"/>
      <c r="Q13" s="92">
        <v>0.59</v>
      </c>
      <c r="R13" s="93">
        <v>31.1</v>
      </c>
      <c r="S13" s="25"/>
      <c r="T13" s="92">
        <v>0.80700000000000005</v>
      </c>
      <c r="U13" s="25">
        <v>1</v>
      </c>
      <c r="V13" s="13"/>
      <c r="W13" s="13"/>
      <c r="X13" s="68"/>
    </row>
    <row r="14" spans="1:53" ht="16" customHeight="1" x14ac:dyDescent="0.2">
      <c r="A14" s="78" t="s">
        <v>490</v>
      </c>
      <c r="B14" s="23">
        <v>29221</v>
      </c>
      <c r="C14" s="4">
        <f t="shared" si="0"/>
        <v>1</v>
      </c>
      <c r="D14" s="4">
        <f>YEAR(Table1[[#This Row],[Measurement Date]])</f>
        <v>1980</v>
      </c>
      <c r="E14" s="5" t="s">
        <v>41</v>
      </c>
      <c r="F14" s="5" t="s">
        <v>41</v>
      </c>
      <c r="G14" s="13" t="s">
        <v>467</v>
      </c>
      <c r="H14" s="13" t="s">
        <v>468</v>
      </c>
      <c r="I14" s="11" t="s">
        <v>255</v>
      </c>
      <c r="J14" s="96" t="s">
        <v>231</v>
      </c>
      <c r="K14" s="5">
        <v>3.1</v>
      </c>
      <c r="M14" s="83">
        <f>K14</f>
        <v>3.1</v>
      </c>
      <c r="O14" s="4">
        <v>1.45</v>
      </c>
      <c r="Q14" s="5">
        <v>0.75</v>
      </c>
      <c r="R14" s="4">
        <v>7</v>
      </c>
      <c r="T14" s="4">
        <v>0.58599999999999997</v>
      </c>
      <c r="U14" s="5">
        <v>1</v>
      </c>
      <c r="V14" s="6"/>
      <c r="W14" s="6"/>
      <c r="X14" s="1"/>
    </row>
    <row r="15" spans="1:53" ht="16" customHeight="1" x14ac:dyDescent="0.2">
      <c r="A15" s="78" t="s">
        <v>491</v>
      </c>
      <c r="B15" s="82">
        <v>29342</v>
      </c>
      <c r="C15" s="61">
        <f t="shared" si="0"/>
        <v>5</v>
      </c>
      <c r="D15" s="61">
        <f>YEAR(Table1[[#This Row],[Measurement Date]])</f>
        <v>1980</v>
      </c>
      <c r="E15" s="5" t="s">
        <v>41</v>
      </c>
      <c r="F15" s="5" t="s">
        <v>41</v>
      </c>
      <c r="G15" s="13" t="s">
        <v>467</v>
      </c>
      <c r="H15" s="26" t="s">
        <v>16</v>
      </c>
      <c r="I15" s="58" t="s">
        <v>1047</v>
      </c>
      <c r="J15" s="21" t="s">
        <v>220</v>
      </c>
      <c r="K15" s="83">
        <v>9.02</v>
      </c>
      <c r="L15" s="83"/>
      <c r="M15" s="29">
        <f>K15*1.02</f>
        <v>9.2004000000000001</v>
      </c>
      <c r="O15" s="83"/>
      <c r="Q15" s="83">
        <v>0.74</v>
      </c>
      <c r="R15" s="83">
        <v>17.7</v>
      </c>
      <c r="T15" s="83">
        <v>0.62</v>
      </c>
      <c r="U15" s="5">
        <v>1</v>
      </c>
      <c r="V15" s="6"/>
      <c r="W15" s="6"/>
      <c r="X15" s="1"/>
    </row>
    <row r="16" spans="1:53" ht="16" customHeight="1" x14ac:dyDescent="0.25">
      <c r="A16" s="78" t="s">
        <v>492</v>
      </c>
      <c r="B16" s="82">
        <v>29465</v>
      </c>
      <c r="C16" s="61">
        <f t="shared" si="0"/>
        <v>9</v>
      </c>
      <c r="D16" s="61">
        <f>YEAR(Table1[[#This Row],[Measurement Date]])</f>
        <v>1980</v>
      </c>
      <c r="E16" s="5" t="s">
        <v>41</v>
      </c>
      <c r="F16" s="5" t="s">
        <v>41</v>
      </c>
      <c r="G16" s="13" t="s">
        <v>467</v>
      </c>
      <c r="H16" s="7" t="s">
        <v>8</v>
      </c>
      <c r="I16" s="58" t="s">
        <v>1048</v>
      </c>
      <c r="J16" s="21" t="s">
        <v>54</v>
      </c>
      <c r="K16" s="83">
        <v>9.5299999999999994</v>
      </c>
      <c r="L16" s="83"/>
      <c r="M16" s="29">
        <f>K16*1.01</f>
        <v>9.6252999999999993</v>
      </c>
      <c r="O16" s="83">
        <v>1.02</v>
      </c>
      <c r="Q16" s="83">
        <v>0.39600000000000002</v>
      </c>
      <c r="R16" s="83">
        <v>39</v>
      </c>
      <c r="T16" s="83">
        <v>0.63</v>
      </c>
      <c r="U16" s="5">
        <v>1</v>
      </c>
      <c r="V16" s="6"/>
      <c r="W16" s="6"/>
      <c r="X16" s="21"/>
    </row>
    <row r="17" spans="1:24" ht="16" customHeight="1" x14ac:dyDescent="0.2">
      <c r="A17" s="78" t="s">
        <v>493</v>
      </c>
      <c r="B17" s="23">
        <v>29618</v>
      </c>
      <c r="C17" s="4">
        <f t="shared" si="0"/>
        <v>2</v>
      </c>
      <c r="D17" s="4">
        <f>YEAR(Table1[[#This Row],[Measurement Date]])</f>
        <v>1981</v>
      </c>
      <c r="E17" s="5" t="s">
        <v>41</v>
      </c>
      <c r="F17" s="5" t="s">
        <v>41</v>
      </c>
      <c r="G17" s="13" t="s">
        <v>467</v>
      </c>
      <c r="H17" s="13" t="s">
        <v>468</v>
      </c>
      <c r="I17" s="11" t="s">
        <v>255</v>
      </c>
      <c r="J17" s="96" t="s">
        <v>231</v>
      </c>
      <c r="K17" s="5">
        <v>3.37</v>
      </c>
      <c r="M17" s="83">
        <f>K17</f>
        <v>3.37</v>
      </c>
      <c r="O17" s="4">
        <v>1.6</v>
      </c>
      <c r="Q17" s="4">
        <v>0.77</v>
      </c>
      <c r="R17" s="4">
        <v>7.01</v>
      </c>
      <c r="T17" s="4">
        <v>0.57999999999999996</v>
      </c>
      <c r="U17" s="5">
        <v>1</v>
      </c>
      <c r="V17" s="6"/>
      <c r="W17" s="6"/>
      <c r="X17" s="1"/>
    </row>
    <row r="18" spans="1:24" ht="16" customHeight="1" x14ac:dyDescent="0.25">
      <c r="A18" s="78" t="s">
        <v>494</v>
      </c>
      <c r="B18" s="82">
        <v>29646</v>
      </c>
      <c r="C18" s="61">
        <f t="shared" si="0"/>
        <v>3</v>
      </c>
      <c r="D18" s="61">
        <f>YEAR(Table1[[#This Row],[Measurement Date]])</f>
        <v>1981</v>
      </c>
      <c r="E18" s="5" t="s">
        <v>41</v>
      </c>
      <c r="F18" s="5" t="s">
        <v>41</v>
      </c>
      <c r="G18" s="13" t="s">
        <v>467</v>
      </c>
      <c r="H18" s="7" t="s">
        <v>8</v>
      </c>
      <c r="I18" s="58" t="s">
        <v>1049</v>
      </c>
      <c r="J18" s="21" t="s">
        <v>54</v>
      </c>
      <c r="K18" s="83">
        <v>10.01</v>
      </c>
      <c r="L18" s="83"/>
      <c r="M18" s="29">
        <f>K18*1.01</f>
        <v>10.110099999999999</v>
      </c>
      <c r="O18" s="83">
        <v>1.02</v>
      </c>
      <c r="Q18" s="83">
        <v>0.39800000000000002</v>
      </c>
      <c r="R18" s="83">
        <v>39.299999999999997</v>
      </c>
      <c r="T18" s="83">
        <v>0.64</v>
      </c>
      <c r="U18" s="5">
        <v>1</v>
      </c>
      <c r="V18" s="6"/>
      <c r="W18" s="6"/>
      <c r="X18" s="21"/>
    </row>
    <row r="19" spans="1:24" ht="16" customHeight="1" x14ac:dyDescent="0.2">
      <c r="A19" s="78" t="s">
        <v>495</v>
      </c>
      <c r="B19" s="82">
        <v>29830</v>
      </c>
      <c r="C19" s="61">
        <f t="shared" si="0"/>
        <v>9</v>
      </c>
      <c r="D19" s="61">
        <f>YEAR(Table1[[#This Row],[Measurement Date]])</f>
        <v>1981</v>
      </c>
      <c r="E19" s="5" t="s">
        <v>41</v>
      </c>
      <c r="F19" s="5" t="s">
        <v>41</v>
      </c>
      <c r="G19" s="6" t="s">
        <v>467</v>
      </c>
      <c r="H19" s="7" t="s">
        <v>16</v>
      </c>
      <c r="I19" s="58" t="s">
        <v>1047</v>
      </c>
      <c r="J19" s="21" t="s">
        <v>220</v>
      </c>
      <c r="K19" s="83">
        <v>10.5</v>
      </c>
      <c r="L19" s="83"/>
      <c r="M19" s="29">
        <f>K19*1.02</f>
        <v>10.71</v>
      </c>
      <c r="O19" s="83"/>
      <c r="Q19" s="83">
        <v>0.75</v>
      </c>
      <c r="R19" s="83">
        <v>19.37</v>
      </c>
      <c r="T19" s="83">
        <v>0.65</v>
      </c>
      <c r="U19" s="5">
        <v>1</v>
      </c>
      <c r="V19" s="6"/>
      <c r="W19" s="6"/>
      <c r="X19" s="1"/>
    </row>
    <row r="20" spans="1:24" ht="16" customHeight="1" x14ac:dyDescent="0.25">
      <c r="A20" s="78" t="s">
        <v>496</v>
      </c>
      <c r="B20" s="82">
        <v>29983</v>
      </c>
      <c r="C20" s="61">
        <f t="shared" si="0"/>
        <v>2</v>
      </c>
      <c r="D20" s="61">
        <f>YEAR(Table1[[#This Row],[Measurement Date]])</f>
        <v>1982</v>
      </c>
      <c r="E20" s="5" t="s">
        <v>41</v>
      </c>
      <c r="F20" s="5" t="s">
        <v>41</v>
      </c>
      <c r="G20" s="6" t="s">
        <v>467</v>
      </c>
      <c r="H20" s="7" t="s">
        <v>8</v>
      </c>
      <c r="I20" s="58" t="s">
        <v>1050</v>
      </c>
      <c r="J20" s="21" t="s">
        <v>54</v>
      </c>
      <c r="K20" s="83">
        <v>10.4</v>
      </c>
      <c r="L20" s="83"/>
      <c r="M20" s="29">
        <f>K20*1.01</f>
        <v>10.504000000000001</v>
      </c>
      <c r="O20" s="83">
        <v>1</v>
      </c>
      <c r="Q20" s="83">
        <v>0.43140000000000001</v>
      </c>
      <c r="R20" s="83">
        <v>38.36</v>
      </c>
      <c r="T20" s="83">
        <v>0.625</v>
      </c>
      <c r="U20" s="5">
        <v>1</v>
      </c>
      <c r="V20" s="6"/>
      <c r="W20" s="6"/>
      <c r="X20" s="21"/>
    </row>
    <row r="21" spans="1:24" ht="16" customHeight="1" x14ac:dyDescent="0.2">
      <c r="A21" s="78" t="s">
        <v>497</v>
      </c>
      <c r="B21" s="23">
        <v>30011</v>
      </c>
      <c r="C21" s="4">
        <f t="shared" si="0"/>
        <v>3</v>
      </c>
      <c r="D21" s="4">
        <f>YEAR(Table1[[#This Row],[Measurement Date]])</f>
        <v>1982</v>
      </c>
      <c r="E21" s="5" t="s">
        <v>41</v>
      </c>
      <c r="F21" s="5" t="s">
        <v>41</v>
      </c>
      <c r="G21" s="6" t="s">
        <v>467</v>
      </c>
      <c r="H21" s="6" t="s">
        <v>468</v>
      </c>
      <c r="I21" s="11" t="s">
        <v>255</v>
      </c>
      <c r="J21" s="96" t="s">
        <v>231</v>
      </c>
      <c r="K21" s="5">
        <v>4.2</v>
      </c>
      <c r="M21" s="83">
        <f>K21</f>
        <v>4.2</v>
      </c>
      <c r="O21" s="4">
        <v>0.4</v>
      </c>
      <c r="Q21" s="4">
        <v>0.5</v>
      </c>
      <c r="R21" s="4">
        <v>15</v>
      </c>
      <c r="T21" s="4">
        <v>0.56000000000000005</v>
      </c>
      <c r="U21" s="5">
        <v>1</v>
      </c>
      <c r="V21" s="6"/>
      <c r="W21" s="4"/>
      <c r="X21" s="1"/>
    </row>
    <row r="22" spans="1:24" ht="16" customHeight="1" x14ac:dyDescent="0.2">
      <c r="A22" s="78" t="s">
        <v>498</v>
      </c>
      <c r="B22" s="82">
        <v>30256</v>
      </c>
      <c r="C22" s="61">
        <f t="shared" si="0"/>
        <v>11</v>
      </c>
      <c r="D22" s="61">
        <f>YEAR(Table1[[#This Row],[Measurement Date]])</f>
        <v>1982</v>
      </c>
      <c r="E22" s="5" t="s">
        <v>41</v>
      </c>
      <c r="F22" s="5" t="s">
        <v>41</v>
      </c>
      <c r="G22" s="7" t="s">
        <v>473</v>
      </c>
      <c r="H22" s="6" t="s">
        <v>475</v>
      </c>
      <c r="I22" s="58" t="s">
        <v>239</v>
      </c>
      <c r="J22" s="21" t="s">
        <v>233</v>
      </c>
      <c r="K22" s="83">
        <v>16.5</v>
      </c>
      <c r="M22" s="44">
        <f>K22*1.01</f>
        <v>16.664999999999999</v>
      </c>
      <c r="O22" s="83">
        <v>1.004</v>
      </c>
      <c r="Q22" s="83">
        <v>0.63700000000000001</v>
      </c>
      <c r="R22" s="95">
        <v>33.700000000000003</v>
      </c>
      <c r="T22" s="83">
        <v>0.76200000000000001</v>
      </c>
      <c r="U22" s="5">
        <v>1</v>
      </c>
      <c r="V22" s="6"/>
      <c r="W22" s="6"/>
      <c r="X22" s="21"/>
    </row>
    <row r="23" spans="1:24" ht="16" customHeight="1" x14ac:dyDescent="0.2">
      <c r="A23" s="78" t="s">
        <v>499</v>
      </c>
      <c r="B23" s="23">
        <v>30286</v>
      </c>
      <c r="C23" s="4">
        <f t="shared" si="0"/>
        <v>12</v>
      </c>
      <c r="D23" s="4">
        <f>YEAR(Table1[[#This Row],[Measurement Date]])</f>
        <v>1982</v>
      </c>
      <c r="E23" s="5"/>
      <c r="G23" s="13" t="s">
        <v>1133</v>
      </c>
      <c r="H23" s="6" t="s">
        <v>464</v>
      </c>
      <c r="I23" s="6" t="s">
        <v>965</v>
      </c>
      <c r="J23" s="21" t="s">
        <v>964</v>
      </c>
      <c r="K23" s="5"/>
      <c r="L23" s="83"/>
      <c r="M23" s="44">
        <v>16.399999999999999</v>
      </c>
      <c r="P23" s="3"/>
      <c r="V23" s="6"/>
      <c r="W23" s="3" t="e">
        <f>Q23*S23*T23/(L23)</f>
        <v>#DIV/0!</v>
      </c>
      <c r="X23" s="1"/>
    </row>
    <row r="24" spans="1:24" ht="16" customHeight="1" x14ac:dyDescent="0.2">
      <c r="A24" s="78" t="s">
        <v>500</v>
      </c>
      <c r="B24" s="23">
        <v>30348</v>
      </c>
      <c r="C24" s="4">
        <f t="shared" si="0"/>
        <v>2</v>
      </c>
      <c r="D24" s="4">
        <f>YEAR(Table1[[#This Row],[Measurement Date]])</f>
        <v>1983</v>
      </c>
      <c r="E24" s="5" t="s">
        <v>41</v>
      </c>
      <c r="F24" s="5" t="s">
        <v>41</v>
      </c>
      <c r="G24" s="6" t="s">
        <v>467</v>
      </c>
      <c r="H24" s="6" t="s">
        <v>468</v>
      </c>
      <c r="I24" s="11" t="s">
        <v>255</v>
      </c>
      <c r="J24" s="96" t="s">
        <v>231</v>
      </c>
      <c r="K24" s="5">
        <v>5.5</v>
      </c>
      <c r="M24" s="83">
        <f>K24</f>
        <v>5.5</v>
      </c>
      <c r="O24" s="4">
        <v>0.02</v>
      </c>
      <c r="Q24" s="4">
        <v>0.80300000000000005</v>
      </c>
      <c r="R24" s="4">
        <v>12</v>
      </c>
      <c r="T24" s="4">
        <v>0.38</v>
      </c>
      <c r="U24" s="5">
        <v>1</v>
      </c>
      <c r="V24" s="6"/>
      <c r="W24" s="6"/>
      <c r="X24" s="1" t="s">
        <v>455</v>
      </c>
    </row>
    <row r="25" spans="1:24" ht="16" customHeight="1" x14ac:dyDescent="0.2">
      <c r="A25" s="78" t="s">
        <v>501</v>
      </c>
      <c r="B25" s="82">
        <v>30437</v>
      </c>
      <c r="C25" s="61">
        <f t="shared" si="0"/>
        <v>5</v>
      </c>
      <c r="D25" s="61">
        <f>YEAR(Table1[[#This Row],[Measurement Date]])</f>
        <v>1983</v>
      </c>
      <c r="E25" s="5" t="s">
        <v>41</v>
      </c>
      <c r="F25" s="5" t="s">
        <v>41</v>
      </c>
      <c r="G25" s="7" t="s">
        <v>473</v>
      </c>
      <c r="H25" s="6" t="s">
        <v>475</v>
      </c>
      <c r="I25" s="58" t="s">
        <v>239</v>
      </c>
      <c r="J25" s="21" t="s">
        <v>62</v>
      </c>
      <c r="K25" s="83">
        <v>18.2</v>
      </c>
      <c r="M25" s="44">
        <f>K25*1.01</f>
        <v>18.381999999999998</v>
      </c>
      <c r="O25" s="83">
        <v>1</v>
      </c>
      <c r="Q25" s="83">
        <v>0.63500000000000001</v>
      </c>
      <c r="R25" s="95">
        <v>35.5</v>
      </c>
      <c r="T25" s="83">
        <v>0.80800000000000005</v>
      </c>
      <c r="U25" s="5">
        <v>1</v>
      </c>
      <c r="V25" s="6"/>
      <c r="W25" s="6"/>
      <c r="X25" s="21"/>
    </row>
    <row r="26" spans="1:24" ht="16" customHeight="1" x14ac:dyDescent="0.2">
      <c r="A26" s="78" t="s">
        <v>502</v>
      </c>
      <c r="B26" s="89">
        <v>30498</v>
      </c>
      <c r="C26" s="90">
        <f t="shared" si="0"/>
        <v>7</v>
      </c>
      <c r="D26" s="90">
        <f>YEAR(Table1[[#This Row],[Measurement Date]])</f>
        <v>1983</v>
      </c>
      <c r="E26" s="25" t="s">
        <v>41</v>
      </c>
      <c r="F26" s="25" t="s">
        <v>41</v>
      </c>
      <c r="G26" s="6" t="s">
        <v>467</v>
      </c>
      <c r="H26" s="26" t="s">
        <v>16</v>
      </c>
      <c r="I26" s="91" t="s">
        <v>1047</v>
      </c>
      <c r="J26" s="68" t="s">
        <v>220</v>
      </c>
      <c r="K26" s="92">
        <v>11</v>
      </c>
      <c r="L26" s="92"/>
      <c r="M26" s="49">
        <f>K26*1.02</f>
        <v>11.22</v>
      </c>
      <c r="N26" s="25"/>
      <c r="O26" s="92"/>
      <c r="P26" s="25"/>
      <c r="Q26" s="92">
        <v>0.75</v>
      </c>
      <c r="R26" s="92">
        <v>19.84</v>
      </c>
      <c r="S26" s="25"/>
      <c r="T26" s="92">
        <v>0.66700000000000004</v>
      </c>
      <c r="U26" s="25">
        <v>1</v>
      </c>
      <c r="V26" s="13"/>
      <c r="W26" s="18"/>
      <c r="X26" s="18"/>
    </row>
    <row r="27" spans="1:24" ht="16" customHeight="1" x14ac:dyDescent="0.2">
      <c r="A27" s="78" t="s">
        <v>503</v>
      </c>
      <c r="B27" s="82">
        <v>30617</v>
      </c>
      <c r="C27" s="61">
        <f t="shared" si="0"/>
        <v>10</v>
      </c>
      <c r="D27" s="61">
        <f>YEAR(Table1[[#This Row],[Measurement Date]])</f>
        <v>1983</v>
      </c>
      <c r="E27" s="5" t="s">
        <v>41</v>
      </c>
      <c r="F27" s="5" t="s">
        <v>41</v>
      </c>
      <c r="G27" s="7" t="s">
        <v>473</v>
      </c>
      <c r="H27" s="26" t="s">
        <v>475</v>
      </c>
      <c r="I27" s="58" t="s">
        <v>240</v>
      </c>
      <c r="J27" s="21" t="s">
        <v>42</v>
      </c>
      <c r="K27" s="83">
        <v>18.7</v>
      </c>
      <c r="M27" s="44">
        <f>K27*1.01</f>
        <v>18.887</v>
      </c>
      <c r="O27" s="83">
        <v>4.01</v>
      </c>
      <c r="Q27" s="83">
        <v>0.6411</v>
      </c>
      <c r="R27" s="95">
        <v>35.479999999999997</v>
      </c>
      <c r="T27" s="83">
        <v>0.82199999999999995</v>
      </c>
      <c r="U27" s="5">
        <v>1</v>
      </c>
      <c r="V27" s="6"/>
      <c r="W27" s="6"/>
      <c r="X27" s="149"/>
    </row>
    <row r="28" spans="1:24" ht="16" customHeight="1" x14ac:dyDescent="0.2">
      <c r="A28" s="78" t="s">
        <v>504</v>
      </c>
      <c r="B28" s="84">
        <v>30672</v>
      </c>
      <c r="C28" s="85">
        <f t="shared" si="0"/>
        <v>12</v>
      </c>
      <c r="D28" s="85">
        <f>YEAR(Table1[[#This Row],[Measurement Date]])</f>
        <v>1983</v>
      </c>
      <c r="E28" s="39" t="s">
        <v>41</v>
      </c>
      <c r="F28" s="39" t="s">
        <v>41</v>
      </c>
      <c r="G28" s="7" t="s">
        <v>473</v>
      </c>
      <c r="H28" s="7" t="s">
        <v>475</v>
      </c>
      <c r="I28" s="86" t="s">
        <v>241</v>
      </c>
      <c r="J28" s="87" t="s">
        <v>42</v>
      </c>
      <c r="K28" s="88">
        <v>19.07</v>
      </c>
      <c r="L28" s="39"/>
      <c r="M28" s="53">
        <f>K28*1.01</f>
        <v>19.2607</v>
      </c>
      <c r="N28" s="39"/>
      <c r="O28" s="88">
        <v>4.0679999999999996</v>
      </c>
      <c r="P28" s="39"/>
      <c r="Q28" s="88">
        <v>0.65259999999999996</v>
      </c>
      <c r="R28" s="97">
        <v>36.01</v>
      </c>
      <c r="S28" s="39"/>
      <c r="T28" s="88">
        <v>0.81140000000000001</v>
      </c>
      <c r="U28" s="39">
        <v>1</v>
      </c>
      <c r="V28" s="20"/>
      <c r="W28" s="20"/>
      <c r="X28" s="150"/>
    </row>
    <row r="29" spans="1:24" ht="16" customHeight="1" x14ac:dyDescent="0.2">
      <c r="A29" s="78" t="s">
        <v>505</v>
      </c>
      <c r="B29" s="23">
        <v>30682</v>
      </c>
      <c r="C29" s="4">
        <f t="shared" si="0"/>
        <v>1</v>
      </c>
      <c r="D29" s="4">
        <f>YEAR(Table1[[#This Row],[Measurement Date]])</f>
        <v>1984</v>
      </c>
      <c r="E29" s="5" t="s">
        <v>41</v>
      </c>
      <c r="F29" s="5" t="s">
        <v>41</v>
      </c>
      <c r="G29" s="7" t="s">
        <v>473</v>
      </c>
      <c r="H29" s="7" t="s">
        <v>477</v>
      </c>
      <c r="I29" s="58" t="s">
        <v>234</v>
      </c>
      <c r="J29" s="21" t="s">
        <v>56</v>
      </c>
      <c r="K29" s="83">
        <v>15</v>
      </c>
      <c r="M29" s="44">
        <f>K29*1.01</f>
        <v>15.15</v>
      </c>
      <c r="O29" s="83">
        <v>4</v>
      </c>
      <c r="Q29" s="83">
        <v>0.6</v>
      </c>
      <c r="R29" s="83">
        <v>34.1</v>
      </c>
      <c r="T29" s="83">
        <v>0.71</v>
      </c>
      <c r="U29" s="5">
        <v>1</v>
      </c>
      <c r="V29" s="6"/>
      <c r="W29" s="6"/>
      <c r="X29" s="1"/>
    </row>
    <row r="30" spans="1:24" ht="16" customHeight="1" x14ac:dyDescent="0.2">
      <c r="A30" s="78" t="s">
        <v>506</v>
      </c>
      <c r="B30" s="82">
        <v>30713</v>
      </c>
      <c r="C30" s="61">
        <f t="shared" si="0"/>
        <v>2</v>
      </c>
      <c r="D30" s="61">
        <f>YEAR(Table1[[#This Row],[Measurement Date]])</f>
        <v>1984</v>
      </c>
      <c r="E30" s="5" t="s">
        <v>41</v>
      </c>
      <c r="F30" s="5" t="s">
        <v>41</v>
      </c>
      <c r="G30" s="6" t="s">
        <v>467</v>
      </c>
      <c r="H30" s="7" t="s">
        <v>16</v>
      </c>
      <c r="I30" s="58" t="s">
        <v>1047</v>
      </c>
      <c r="J30" s="21" t="s">
        <v>220</v>
      </c>
      <c r="K30" s="5">
        <v>11.15</v>
      </c>
      <c r="L30" s="83"/>
      <c r="M30" s="29">
        <f>K30*1.02</f>
        <v>11.373000000000001</v>
      </c>
      <c r="V30" s="6"/>
      <c r="W30" s="3" t="e">
        <f>Q30*S30*T30/(L30)</f>
        <v>#DIV/0!</v>
      </c>
      <c r="X30" s="1"/>
    </row>
    <row r="31" spans="1:24" ht="16" customHeight="1" x14ac:dyDescent="0.25">
      <c r="A31" s="78" t="s">
        <v>507</v>
      </c>
      <c r="B31" s="84">
        <v>30987</v>
      </c>
      <c r="C31" s="85">
        <f t="shared" si="0"/>
        <v>11</v>
      </c>
      <c r="D31" s="85">
        <f>YEAR(Table1[[#This Row],[Measurement Date]])</f>
        <v>1984</v>
      </c>
      <c r="E31" s="39" t="s">
        <v>41</v>
      </c>
      <c r="F31" s="39" t="s">
        <v>41</v>
      </c>
      <c r="G31" s="6" t="s">
        <v>467</v>
      </c>
      <c r="H31" s="26" t="s">
        <v>8</v>
      </c>
      <c r="I31" s="86" t="s">
        <v>1051</v>
      </c>
      <c r="J31" s="87" t="s">
        <v>54</v>
      </c>
      <c r="K31" s="88">
        <v>10.8</v>
      </c>
      <c r="L31" s="88"/>
      <c r="M31" s="60">
        <f t="shared" ref="M31:M37" si="1">K31*1.01</f>
        <v>10.908000000000001</v>
      </c>
      <c r="N31" s="39"/>
      <c r="O31" s="88">
        <v>1.0740000000000001</v>
      </c>
      <c r="P31" s="39"/>
      <c r="Q31" s="88">
        <v>0.441</v>
      </c>
      <c r="R31" s="88">
        <v>39.08</v>
      </c>
      <c r="S31" s="88">
        <v>39.08</v>
      </c>
      <c r="T31" s="88">
        <v>0.628</v>
      </c>
      <c r="U31" s="39">
        <v>1</v>
      </c>
      <c r="V31" s="20"/>
      <c r="W31" s="20"/>
      <c r="X31" s="87"/>
    </row>
    <row r="32" spans="1:24" ht="16" customHeight="1" x14ac:dyDescent="0.2">
      <c r="A32" s="78" t="s">
        <v>508</v>
      </c>
      <c r="B32" s="27">
        <v>31079</v>
      </c>
      <c r="C32" s="14">
        <f t="shared" si="0"/>
        <v>2</v>
      </c>
      <c r="D32" s="14">
        <f>YEAR(Table1[[#This Row],[Measurement Date]])</f>
        <v>1985</v>
      </c>
      <c r="E32" s="25" t="s">
        <v>41</v>
      </c>
      <c r="F32" s="25" t="s">
        <v>41</v>
      </c>
      <c r="G32" s="7" t="s">
        <v>473</v>
      </c>
      <c r="H32" s="26" t="s">
        <v>477</v>
      </c>
      <c r="I32" s="91" t="s">
        <v>234</v>
      </c>
      <c r="J32" s="68" t="s">
        <v>56</v>
      </c>
      <c r="K32" s="92">
        <v>15.6</v>
      </c>
      <c r="L32" s="25"/>
      <c r="M32" s="33">
        <f t="shared" si="1"/>
        <v>15.756</v>
      </c>
      <c r="N32" s="25"/>
      <c r="O32" s="92">
        <v>4</v>
      </c>
      <c r="P32" s="25"/>
      <c r="Q32" s="92">
        <v>0.59499999999999997</v>
      </c>
      <c r="R32" s="92">
        <v>35.6</v>
      </c>
      <c r="S32" s="25"/>
      <c r="T32" s="92">
        <v>0.73</v>
      </c>
      <c r="U32" s="25">
        <v>1</v>
      </c>
      <c r="V32" s="13"/>
      <c r="W32" s="13"/>
      <c r="X32" s="18"/>
    </row>
    <row r="33" spans="1:53" s="9" customFormat="1" ht="16" customHeight="1" x14ac:dyDescent="0.2">
      <c r="A33" s="78" t="s">
        <v>509</v>
      </c>
      <c r="B33" s="82">
        <v>31138</v>
      </c>
      <c r="C33" s="61">
        <f t="shared" si="0"/>
        <v>4</v>
      </c>
      <c r="D33" s="61">
        <f>YEAR(Table1[[#This Row],[Measurement Date]])</f>
        <v>1985</v>
      </c>
      <c r="E33" s="5" t="s">
        <v>41</v>
      </c>
      <c r="F33" s="5" t="s">
        <v>41</v>
      </c>
      <c r="G33" s="7" t="s">
        <v>473</v>
      </c>
      <c r="H33" s="26" t="s">
        <v>475</v>
      </c>
      <c r="I33" s="58" t="s">
        <v>223</v>
      </c>
      <c r="J33" s="21" t="s">
        <v>4</v>
      </c>
      <c r="K33" s="83">
        <v>19.509999999999998</v>
      </c>
      <c r="L33" s="5"/>
      <c r="M33" s="44">
        <f t="shared" si="1"/>
        <v>19.705099999999998</v>
      </c>
      <c r="N33" s="5"/>
      <c r="O33" s="83">
        <v>4.0199999999999996</v>
      </c>
      <c r="P33" s="5"/>
      <c r="Q33" s="83">
        <v>0.63900000000000001</v>
      </c>
      <c r="R33" s="95">
        <v>36.89</v>
      </c>
      <c r="S33" s="5"/>
      <c r="T33" s="83">
        <v>0.82799999999999996</v>
      </c>
      <c r="U33" s="5">
        <v>1</v>
      </c>
      <c r="V33" s="6"/>
      <c r="W33" s="6"/>
      <c r="X33" s="21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</row>
    <row r="34" spans="1:53" ht="16" customHeight="1" x14ac:dyDescent="0.2">
      <c r="A34" s="78" t="s">
        <v>510</v>
      </c>
      <c r="B34" s="98">
        <v>31188</v>
      </c>
      <c r="C34" s="99">
        <f t="shared" si="0"/>
        <v>5</v>
      </c>
      <c r="D34" s="99">
        <f>YEAR(Table1[[#This Row],[Measurement Date]])</f>
        <v>1985</v>
      </c>
      <c r="E34" s="34" t="s">
        <v>41</v>
      </c>
      <c r="F34" s="34" t="s">
        <v>41</v>
      </c>
      <c r="G34" s="7" t="s">
        <v>473</v>
      </c>
      <c r="H34" s="26" t="s">
        <v>475</v>
      </c>
      <c r="I34" s="100" t="s">
        <v>224</v>
      </c>
      <c r="J34" s="101" t="s">
        <v>42</v>
      </c>
      <c r="K34" s="102">
        <v>19.8</v>
      </c>
      <c r="L34" s="34"/>
      <c r="M34" s="46">
        <f t="shared" si="1"/>
        <v>19.998000000000001</v>
      </c>
      <c r="N34" s="34"/>
      <c r="O34" s="102">
        <v>3.99</v>
      </c>
      <c r="P34" s="34"/>
      <c r="Q34" s="102">
        <v>0.64910000000000001</v>
      </c>
      <c r="R34" s="103">
        <v>37.04</v>
      </c>
      <c r="S34" s="34"/>
      <c r="T34" s="102">
        <v>0.82169999999999999</v>
      </c>
      <c r="U34" s="34">
        <v>1</v>
      </c>
      <c r="V34" s="32"/>
      <c r="W34" s="32"/>
      <c r="X34" s="151"/>
    </row>
    <row r="35" spans="1:53" s="8" customFormat="1" ht="16" customHeight="1" x14ac:dyDescent="0.2">
      <c r="A35" s="78" t="s">
        <v>511</v>
      </c>
      <c r="B35" s="82">
        <v>31291</v>
      </c>
      <c r="C35" s="61">
        <f t="shared" si="0"/>
        <v>9</v>
      </c>
      <c r="D35" s="61">
        <f>YEAR(Table1[[#This Row],[Measurement Date]])</f>
        <v>1985</v>
      </c>
      <c r="E35" s="5" t="s">
        <v>41</v>
      </c>
      <c r="F35" s="5" t="s">
        <v>41</v>
      </c>
      <c r="G35" s="7" t="s">
        <v>473</v>
      </c>
      <c r="H35" s="26" t="s">
        <v>475</v>
      </c>
      <c r="I35" s="58" t="s">
        <v>225</v>
      </c>
      <c r="J35" s="21" t="s">
        <v>4</v>
      </c>
      <c r="K35" s="83">
        <v>18.8</v>
      </c>
      <c r="L35" s="5"/>
      <c r="M35" s="44">
        <f t="shared" si="1"/>
        <v>18.988</v>
      </c>
      <c r="N35" s="5"/>
      <c r="O35" s="83">
        <v>4.0199999999999996</v>
      </c>
      <c r="P35" s="5"/>
      <c r="Q35" s="83">
        <v>0.63400000000000001</v>
      </c>
      <c r="R35" s="95">
        <v>36.299999999999997</v>
      </c>
      <c r="S35" s="5"/>
      <c r="T35" s="83">
        <v>0.81599999999999995</v>
      </c>
      <c r="U35" s="5">
        <v>1</v>
      </c>
      <c r="V35" s="6"/>
      <c r="W35" s="6"/>
      <c r="X35" s="21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</row>
    <row r="36" spans="1:53" ht="14" customHeight="1" x14ac:dyDescent="0.2">
      <c r="A36" s="78" t="s">
        <v>512</v>
      </c>
      <c r="B36" s="82">
        <v>31335</v>
      </c>
      <c r="C36" s="61">
        <f t="shared" si="0"/>
        <v>10</v>
      </c>
      <c r="D36" s="61">
        <f>YEAR(Table1[[#This Row],[Measurement Date]])</f>
        <v>1985</v>
      </c>
      <c r="E36" s="5" t="s">
        <v>41</v>
      </c>
      <c r="F36" s="5" t="s">
        <v>41</v>
      </c>
      <c r="G36" s="7" t="s">
        <v>473</v>
      </c>
      <c r="H36" s="7" t="s">
        <v>475</v>
      </c>
      <c r="I36" s="104"/>
      <c r="J36" s="21" t="s">
        <v>42</v>
      </c>
      <c r="K36" s="83">
        <v>20</v>
      </c>
      <c r="M36" s="44">
        <f t="shared" si="1"/>
        <v>20.2</v>
      </c>
      <c r="O36" s="83">
        <v>4.0199999999999996</v>
      </c>
      <c r="Q36" s="83">
        <v>0.66090000000000004</v>
      </c>
      <c r="R36" s="95">
        <v>37.21</v>
      </c>
      <c r="T36" s="83">
        <v>0.81510000000000005</v>
      </c>
      <c r="U36" s="5">
        <v>1</v>
      </c>
      <c r="V36" s="6"/>
      <c r="W36" s="6"/>
      <c r="X36" s="149"/>
    </row>
    <row r="37" spans="1:53" ht="12" customHeight="1" x14ac:dyDescent="0.2">
      <c r="A37" s="78" t="s">
        <v>513</v>
      </c>
      <c r="B37" s="82">
        <v>31392</v>
      </c>
      <c r="C37" s="61">
        <f t="shared" si="0"/>
        <v>12</v>
      </c>
      <c r="D37" s="61">
        <f>YEAR(Table1[[#This Row],[Measurement Date]])</f>
        <v>1985</v>
      </c>
      <c r="E37" s="5" t="s">
        <v>41</v>
      </c>
      <c r="F37" s="5" t="s">
        <v>41</v>
      </c>
      <c r="G37" s="7" t="s">
        <v>473</v>
      </c>
      <c r="H37" s="7" t="s">
        <v>475</v>
      </c>
      <c r="I37" s="104"/>
      <c r="J37" s="21" t="s">
        <v>42</v>
      </c>
      <c r="K37" s="83">
        <v>20.100000000000001</v>
      </c>
      <c r="M37" s="44">
        <f t="shared" si="1"/>
        <v>20.301000000000002</v>
      </c>
      <c r="O37" s="83">
        <v>4.01</v>
      </c>
      <c r="Q37" s="83">
        <v>0.65969999999999995</v>
      </c>
      <c r="R37" s="95">
        <v>37.299999999999997</v>
      </c>
      <c r="T37" s="83">
        <v>0.81579999999999997</v>
      </c>
      <c r="U37" s="5">
        <v>1</v>
      </c>
      <c r="V37" s="6"/>
      <c r="W37" s="6"/>
      <c r="X37" s="149"/>
    </row>
    <row r="38" spans="1:53" ht="16" customHeight="1" x14ac:dyDescent="0.2">
      <c r="A38" s="78" t="s">
        <v>514</v>
      </c>
      <c r="B38" s="23">
        <v>31444</v>
      </c>
      <c r="C38" s="4">
        <f t="shared" si="0"/>
        <v>2</v>
      </c>
      <c r="D38" s="4">
        <f>YEAR(Table1[[#This Row],[Measurement Date]])</f>
        <v>1986</v>
      </c>
      <c r="E38" s="5" t="s">
        <v>41</v>
      </c>
      <c r="F38" s="5" t="s">
        <v>41</v>
      </c>
      <c r="G38" s="6" t="s">
        <v>467</v>
      </c>
      <c r="H38" s="6" t="s">
        <v>468</v>
      </c>
      <c r="I38" s="11" t="s">
        <v>256</v>
      </c>
      <c r="J38" s="96" t="s">
        <v>56</v>
      </c>
      <c r="K38" s="5">
        <v>7.5</v>
      </c>
      <c r="M38" s="83">
        <f>K38</f>
        <v>7.5</v>
      </c>
      <c r="O38" s="4">
        <v>0.75800000000000001</v>
      </c>
      <c r="Q38" s="4">
        <v>1</v>
      </c>
      <c r="R38" s="4">
        <v>10.74</v>
      </c>
      <c r="T38" s="4">
        <v>0.7</v>
      </c>
      <c r="U38" s="5">
        <v>1</v>
      </c>
      <c r="V38" s="6"/>
      <c r="W38" s="1"/>
      <c r="X38" s="96"/>
    </row>
    <row r="39" spans="1:53" ht="16" customHeight="1" x14ac:dyDescent="0.2">
      <c r="A39" s="78" t="s">
        <v>515</v>
      </c>
      <c r="B39" s="42">
        <v>31444</v>
      </c>
      <c r="C39" s="43">
        <f t="shared" si="0"/>
        <v>2</v>
      </c>
      <c r="D39" s="43">
        <f>YEAR(Table1[[#This Row],[Measurement Date]])</f>
        <v>1986</v>
      </c>
      <c r="E39" s="34" t="s">
        <v>41</v>
      </c>
      <c r="F39" s="34" t="s">
        <v>41</v>
      </c>
      <c r="G39" s="13" t="s">
        <v>467</v>
      </c>
      <c r="H39" s="26" t="s">
        <v>8</v>
      </c>
      <c r="I39" s="105" t="s">
        <v>212</v>
      </c>
      <c r="J39" s="101" t="s">
        <v>62</v>
      </c>
      <c r="K39" s="34">
        <v>11.450000000000001</v>
      </c>
      <c r="L39" s="102"/>
      <c r="M39" s="54">
        <f t="shared" ref="M39:M44" si="2">K39*1.01</f>
        <v>11.564500000000001</v>
      </c>
      <c r="N39" s="34"/>
      <c r="O39" s="102">
        <v>2.4</v>
      </c>
      <c r="P39" s="34"/>
      <c r="Q39" s="102">
        <v>0.45800000000000002</v>
      </c>
      <c r="R39" s="102">
        <v>38.299999999999997</v>
      </c>
      <c r="S39" s="34"/>
      <c r="T39" s="102">
        <v>0.65300000000000002</v>
      </c>
      <c r="U39" s="34">
        <v>1</v>
      </c>
      <c r="V39" s="32"/>
      <c r="W39" s="32"/>
      <c r="X39" s="36"/>
    </row>
    <row r="40" spans="1:53" ht="16" customHeight="1" x14ac:dyDescent="0.2">
      <c r="A40" s="78" t="s">
        <v>516</v>
      </c>
      <c r="B40" s="82">
        <v>31444</v>
      </c>
      <c r="C40" s="61">
        <f t="shared" si="0"/>
        <v>2</v>
      </c>
      <c r="D40" s="61">
        <f>YEAR(Table1[[#This Row],[Measurement Date]])</f>
        <v>1986</v>
      </c>
      <c r="E40" s="5" t="s">
        <v>41</v>
      </c>
      <c r="F40" s="5" t="s">
        <v>41</v>
      </c>
      <c r="G40" s="13" t="s">
        <v>467</v>
      </c>
      <c r="H40" s="26" t="s">
        <v>8</v>
      </c>
      <c r="I40" s="58" t="s">
        <v>212</v>
      </c>
      <c r="J40" s="21" t="s">
        <v>62</v>
      </c>
      <c r="K40" s="83">
        <v>11.450000000000001</v>
      </c>
      <c r="M40" s="29">
        <f t="shared" si="2"/>
        <v>11.564500000000001</v>
      </c>
      <c r="O40" s="83">
        <v>2.4</v>
      </c>
      <c r="Q40" s="83">
        <v>0.45800000000000002</v>
      </c>
      <c r="R40" s="83">
        <v>38.299999999999997</v>
      </c>
      <c r="T40" s="83">
        <v>0.65300000000000002</v>
      </c>
      <c r="U40" s="5">
        <v>1</v>
      </c>
      <c r="V40" s="6"/>
      <c r="W40" s="6"/>
      <c r="X40" s="21"/>
    </row>
    <row r="41" spans="1:53" ht="16" customHeight="1" x14ac:dyDescent="0.2">
      <c r="A41" s="78" t="s">
        <v>517</v>
      </c>
      <c r="B41" s="82">
        <v>31450</v>
      </c>
      <c r="C41" s="61">
        <f t="shared" si="0"/>
        <v>2</v>
      </c>
      <c r="D41" s="61">
        <f>YEAR(Table1[[#This Row],[Measurement Date]])</f>
        <v>1986</v>
      </c>
      <c r="E41" s="5" t="s">
        <v>41</v>
      </c>
      <c r="F41" s="5" t="s">
        <v>41</v>
      </c>
      <c r="G41" s="26" t="s">
        <v>473</v>
      </c>
      <c r="H41" s="26" t="s">
        <v>475</v>
      </c>
      <c r="I41" s="58" t="s">
        <v>226</v>
      </c>
      <c r="J41" s="21" t="s">
        <v>42</v>
      </c>
      <c r="K41" s="83">
        <v>20.399999999999999</v>
      </c>
      <c r="M41" s="44">
        <f t="shared" si="2"/>
        <v>20.603999999999999</v>
      </c>
      <c r="O41" s="83">
        <v>4.0199999999999996</v>
      </c>
      <c r="Q41" s="83">
        <v>0.66310000000000002</v>
      </c>
      <c r="R41" s="95">
        <v>36.950000000000003</v>
      </c>
      <c r="T41" s="83">
        <v>0.83320000000000005</v>
      </c>
      <c r="U41" s="5">
        <v>1</v>
      </c>
      <c r="V41" s="6"/>
      <c r="W41" s="6"/>
      <c r="X41" s="149"/>
    </row>
    <row r="42" spans="1:53" ht="16" customHeight="1" x14ac:dyDescent="0.2">
      <c r="A42" s="78" t="s">
        <v>518</v>
      </c>
      <c r="B42" s="82">
        <v>31578</v>
      </c>
      <c r="C42" s="61">
        <f t="shared" si="0"/>
        <v>6</v>
      </c>
      <c r="D42" s="61">
        <f>YEAR(Table1[[#This Row],[Measurement Date]])</f>
        <v>1986</v>
      </c>
      <c r="E42" s="5" t="s">
        <v>41</v>
      </c>
      <c r="F42" s="5" t="s">
        <v>41</v>
      </c>
      <c r="G42" s="26" t="s">
        <v>473</v>
      </c>
      <c r="H42" s="7" t="s">
        <v>475</v>
      </c>
      <c r="I42" s="58" t="s">
        <v>227</v>
      </c>
      <c r="J42" s="21" t="s">
        <v>42</v>
      </c>
      <c r="K42" s="83">
        <v>20.5</v>
      </c>
      <c r="M42" s="44">
        <f t="shared" si="2"/>
        <v>20.705000000000002</v>
      </c>
      <c r="O42" s="83">
        <v>1.01</v>
      </c>
      <c r="Q42" s="83">
        <v>0.66500000000000004</v>
      </c>
      <c r="R42" s="95">
        <v>36.799999999999997</v>
      </c>
      <c r="T42" s="83">
        <v>0.83599999999999997</v>
      </c>
      <c r="U42" s="5">
        <v>1</v>
      </c>
      <c r="V42" s="6"/>
      <c r="W42" s="6"/>
      <c r="X42" s="1"/>
    </row>
    <row r="43" spans="1:53" ht="16" customHeight="1" x14ac:dyDescent="0.2">
      <c r="A43" s="78" t="s">
        <v>519</v>
      </c>
      <c r="B43" s="82">
        <v>31623</v>
      </c>
      <c r="C43" s="61">
        <f t="shared" si="0"/>
        <v>7</v>
      </c>
      <c r="D43" s="61">
        <f>YEAR(Table1[[#This Row],[Measurement Date]])</f>
        <v>1986</v>
      </c>
      <c r="E43" s="5" t="s">
        <v>41</v>
      </c>
      <c r="F43" s="5" t="s">
        <v>41</v>
      </c>
      <c r="G43" s="26" t="s">
        <v>473</v>
      </c>
      <c r="H43" s="7" t="s">
        <v>475</v>
      </c>
      <c r="I43" s="58" t="s">
        <v>228</v>
      </c>
      <c r="J43" s="21" t="s">
        <v>42</v>
      </c>
      <c r="K43" s="83">
        <v>20.599999999999998</v>
      </c>
      <c r="M43" s="44">
        <f t="shared" si="2"/>
        <v>20.805999999999997</v>
      </c>
      <c r="O43" s="83">
        <v>4.0060000000000002</v>
      </c>
      <c r="Q43" s="83">
        <v>0.66549999999999998</v>
      </c>
      <c r="R43" s="95">
        <v>37.22</v>
      </c>
      <c r="T43" s="83">
        <v>0.83179999999999998</v>
      </c>
      <c r="U43" s="5">
        <v>1</v>
      </c>
      <c r="V43" s="6"/>
      <c r="W43" s="6"/>
      <c r="X43" s="149"/>
    </row>
    <row r="44" spans="1:53" ht="16" customHeight="1" x14ac:dyDescent="0.2">
      <c r="A44" s="78" t="s">
        <v>520</v>
      </c>
      <c r="B44" s="23">
        <v>31625</v>
      </c>
      <c r="C44" s="4">
        <f t="shared" si="0"/>
        <v>8</v>
      </c>
      <c r="D44" s="4">
        <f>YEAR(Table1[[#This Row],[Measurement Date]])</f>
        <v>1986</v>
      </c>
      <c r="E44" s="5" t="s">
        <v>41</v>
      </c>
      <c r="F44" s="5" t="s">
        <v>41</v>
      </c>
      <c r="G44" s="26" t="s">
        <v>473</v>
      </c>
      <c r="H44" s="6" t="s">
        <v>474</v>
      </c>
      <c r="I44" s="6" t="s">
        <v>206</v>
      </c>
      <c r="J44" s="11" t="s">
        <v>42</v>
      </c>
      <c r="K44" s="5">
        <v>18.899999999999999</v>
      </c>
      <c r="M44" s="44">
        <f t="shared" si="2"/>
        <v>19.088999999999999</v>
      </c>
      <c r="O44" s="5">
        <v>46.9</v>
      </c>
      <c r="Q44" s="5">
        <v>0.621</v>
      </c>
      <c r="R44" s="3">
        <f>1815/46.9</f>
        <v>38.69936034115139</v>
      </c>
      <c r="T44" s="5">
        <v>0.78600000000000003</v>
      </c>
      <c r="U44" s="5">
        <v>1</v>
      </c>
      <c r="V44" s="6"/>
      <c r="W44" s="6"/>
      <c r="X44" s="1"/>
    </row>
    <row r="45" spans="1:53" ht="16" customHeight="1" x14ac:dyDescent="0.2">
      <c r="A45" s="78" t="s">
        <v>521</v>
      </c>
      <c r="B45" s="23">
        <v>31868</v>
      </c>
      <c r="C45" s="4">
        <f t="shared" si="0"/>
        <v>4</v>
      </c>
      <c r="D45" s="4">
        <f>YEAR(Table1[[#This Row],[Measurement Date]])</f>
        <v>1987</v>
      </c>
      <c r="E45" s="5">
        <v>1</v>
      </c>
      <c r="F45" s="5">
        <v>1</v>
      </c>
      <c r="G45" s="13" t="s">
        <v>467</v>
      </c>
      <c r="H45" s="13" t="s">
        <v>468</v>
      </c>
      <c r="I45" s="6" t="s">
        <v>263</v>
      </c>
      <c r="J45" s="21" t="s">
        <v>56</v>
      </c>
      <c r="K45" s="83">
        <v>11.5</v>
      </c>
      <c r="L45" s="83"/>
      <c r="M45" s="83">
        <f>K45</f>
        <v>11.5</v>
      </c>
      <c r="N45" s="83"/>
      <c r="O45" s="83">
        <v>1.08</v>
      </c>
      <c r="P45" s="95" t="s">
        <v>46</v>
      </c>
      <c r="Q45" s="83">
        <v>0.879</v>
      </c>
      <c r="R45" s="83">
        <v>18.8</v>
      </c>
      <c r="S45" s="83"/>
      <c r="T45" s="83">
        <v>0.70099999999999996</v>
      </c>
      <c r="U45" s="83">
        <v>1</v>
      </c>
      <c r="V45" s="6" t="s">
        <v>1</v>
      </c>
      <c r="W45" s="6"/>
      <c r="X45" s="1" t="s">
        <v>449</v>
      </c>
    </row>
    <row r="46" spans="1:53" ht="16" customHeight="1" x14ac:dyDescent="0.2">
      <c r="A46" s="78" t="s">
        <v>522</v>
      </c>
      <c r="B46" s="23">
        <v>31898</v>
      </c>
      <c r="C46" s="4">
        <f t="shared" si="0"/>
        <v>5</v>
      </c>
      <c r="D46" s="4">
        <f>YEAR(Table1[[#This Row],[Measurement Date]])</f>
        <v>1987</v>
      </c>
      <c r="E46" s="5">
        <v>1</v>
      </c>
      <c r="F46" s="5">
        <v>3</v>
      </c>
      <c r="G46" s="7" t="s">
        <v>473</v>
      </c>
      <c r="H46" s="6" t="s">
        <v>474</v>
      </c>
      <c r="I46" s="6" t="s">
        <v>247</v>
      </c>
      <c r="J46" s="21" t="s">
        <v>44</v>
      </c>
      <c r="K46" s="83">
        <v>26.5</v>
      </c>
      <c r="L46" s="83"/>
      <c r="M46" s="44">
        <f>K46*1.01</f>
        <v>26.765000000000001</v>
      </c>
      <c r="N46" s="83"/>
      <c r="O46" s="83">
        <v>0.15</v>
      </c>
      <c r="P46" s="95" t="s">
        <v>47</v>
      </c>
      <c r="Q46" s="83"/>
      <c r="R46" s="83"/>
      <c r="S46" s="83"/>
      <c r="T46" s="83"/>
      <c r="U46" s="83">
        <v>140</v>
      </c>
      <c r="V46" s="6" t="s">
        <v>43</v>
      </c>
      <c r="W46" s="6"/>
      <c r="X46" s="1"/>
    </row>
    <row r="47" spans="1:53" ht="16" customHeight="1" x14ac:dyDescent="0.2">
      <c r="A47" s="78" t="s">
        <v>523</v>
      </c>
      <c r="B47" s="82">
        <v>31929</v>
      </c>
      <c r="C47" s="61">
        <f t="shared" si="0"/>
        <v>6</v>
      </c>
      <c r="D47" s="61">
        <f>YEAR(Table1[[#This Row],[Measurement Date]])</f>
        <v>1987</v>
      </c>
      <c r="E47" s="5" t="s">
        <v>41</v>
      </c>
      <c r="F47" s="5" t="s">
        <v>41</v>
      </c>
      <c r="G47" s="26" t="s">
        <v>473</v>
      </c>
      <c r="H47" s="7" t="s">
        <v>475</v>
      </c>
      <c r="I47" s="58" t="s">
        <v>229</v>
      </c>
      <c r="J47" s="21" t="s">
        <v>44</v>
      </c>
      <c r="K47" s="83">
        <v>21.9</v>
      </c>
      <c r="M47" s="44">
        <f>K47*1.01</f>
        <v>22.119</v>
      </c>
      <c r="O47" s="83">
        <v>0.152</v>
      </c>
      <c r="Q47" s="83">
        <v>0.68100000000000005</v>
      </c>
      <c r="R47" s="95">
        <v>41</v>
      </c>
      <c r="T47" s="83">
        <v>0.78400000000000003</v>
      </c>
      <c r="U47" s="5">
        <v>1</v>
      </c>
      <c r="V47" s="6"/>
      <c r="W47" s="4"/>
      <c r="X47" s="21"/>
    </row>
    <row r="48" spans="1:53" ht="16" customHeight="1" x14ac:dyDescent="0.2">
      <c r="A48" s="78" t="s">
        <v>524</v>
      </c>
      <c r="B48" s="23">
        <v>32174</v>
      </c>
      <c r="C48" s="4">
        <f t="shared" si="0"/>
        <v>2</v>
      </c>
      <c r="D48" s="4">
        <f>YEAR(Table1[[#This Row],[Measurement Date]])</f>
        <v>1988</v>
      </c>
      <c r="E48" s="5">
        <v>1</v>
      </c>
      <c r="F48" s="5">
        <v>1</v>
      </c>
      <c r="G48" s="13" t="s">
        <v>467</v>
      </c>
      <c r="H48" s="6" t="s">
        <v>1012</v>
      </c>
      <c r="I48" s="6" t="s">
        <v>60</v>
      </c>
      <c r="J48" s="21" t="s">
        <v>63</v>
      </c>
      <c r="K48" s="83">
        <v>12.4</v>
      </c>
      <c r="L48" s="83"/>
      <c r="M48" s="83">
        <f>K48</f>
        <v>12.4</v>
      </c>
      <c r="N48" s="83"/>
      <c r="O48" s="83">
        <v>0.27</v>
      </c>
      <c r="P48" s="95" t="s">
        <v>48</v>
      </c>
      <c r="Q48" s="61">
        <v>2.5409999999999999</v>
      </c>
      <c r="R48" s="61">
        <v>7</v>
      </c>
      <c r="S48" s="62"/>
      <c r="T48" s="61">
        <v>0.7</v>
      </c>
      <c r="U48" s="83">
        <v>1</v>
      </c>
      <c r="V48" s="6" t="s">
        <v>1</v>
      </c>
      <c r="W48" s="1"/>
      <c r="X48" s="1"/>
    </row>
    <row r="49" spans="1:53" ht="16" customHeight="1" x14ac:dyDescent="0.2">
      <c r="A49" s="78" t="s">
        <v>525</v>
      </c>
      <c r="B49" s="174">
        <v>32406</v>
      </c>
      <c r="C49" s="175">
        <f>MONTH(B49)</f>
        <v>9</v>
      </c>
      <c r="D49" s="175">
        <f>YEAR(Table1[[#This Row],[Measurement Date]])</f>
        <v>1988</v>
      </c>
      <c r="E49" s="176" t="s">
        <v>41</v>
      </c>
      <c r="F49" s="176" t="s">
        <v>41</v>
      </c>
      <c r="G49" s="178" t="s">
        <v>473</v>
      </c>
      <c r="H49" s="178" t="s">
        <v>475</v>
      </c>
      <c r="I49" s="177"/>
      <c r="J49" s="179" t="s">
        <v>44</v>
      </c>
      <c r="K49" s="176"/>
      <c r="L49" s="180"/>
      <c r="M49" s="180">
        <v>22.3</v>
      </c>
      <c r="N49" s="176"/>
      <c r="O49" s="176">
        <v>8.5250000000000004</v>
      </c>
      <c r="P49" s="181" t="s">
        <v>47</v>
      </c>
      <c r="Q49" s="176">
        <v>0.70289999999999997</v>
      </c>
      <c r="R49" s="176">
        <v>40.619999999999997</v>
      </c>
      <c r="S49" s="182"/>
      <c r="T49" s="176">
        <v>0.77900000000000003</v>
      </c>
      <c r="U49" s="176"/>
      <c r="V49" s="177" t="s">
        <v>1</v>
      </c>
      <c r="W49" s="181" t="e">
        <f>Q49*S49*T49/(L49)</f>
        <v>#DIV/0!</v>
      </c>
      <c r="X49" s="183"/>
    </row>
    <row r="50" spans="1:53" ht="16" customHeight="1" x14ac:dyDescent="0.2">
      <c r="A50" s="81" t="s">
        <v>526</v>
      </c>
      <c r="B50" s="23">
        <v>32203</v>
      </c>
      <c r="C50" s="4">
        <f t="shared" si="0"/>
        <v>3</v>
      </c>
      <c r="D50" s="4">
        <f>YEAR(Table1[[#This Row],[Measurement Date]])</f>
        <v>1988</v>
      </c>
      <c r="E50" s="5"/>
      <c r="G50" s="13" t="s">
        <v>1133</v>
      </c>
      <c r="H50" s="6" t="s">
        <v>464</v>
      </c>
      <c r="I50" s="6" t="s">
        <v>966</v>
      </c>
      <c r="J50" s="21" t="s">
        <v>36</v>
      </c>
      <c r="K50" s="5"/>
      <c r="L50" s="83"/>
      <c r="M50" s="44">
        <v>17.600000000000001</v>
      </c>
      <c r="P50" s="3"/>
      <c r="V50" s="6"/>
      <c r="W50" s="3" t="e">
        <f>Q50*S50*T50/(L50)</f>
        <v>#DIV/0!</v>
      </c>
      <c r="X50" s="1"/>
    </row>
    <row r="51" spans="1:53" s="9" customFormat="1" ht="16" customHeight="1" x14ac:dyDescent="0.2">
      <c r="A51" s="78" t="s">
        <v>527</v>
      </c>
      <c r="B51" s="23">
        <v>32234</v>
      </c>
      <c r="C51" s="4">
        <f t="shared" si="0"/>
        <v>4</v>
      </c>
      <c r="D51" s="4">
        <f>YEAR(Table1[[#This Row],[Measurement Date]])</f>
        <v>1988</v>
      </c>
      <c r="E51" s="5">
        <v>1</v>
      </c>
      <c r="F51" s="5">
        <v>3</v>
      </c>
      <c r="G51" s="13" t="s">
        <v>463</v>
      </c>
      <c r="H51" s="6" t="s">
        <v>464</v>
      </c>
      <c r="I51" s="6" t="s">
        <v>64</v>
      </c>
      <c r="J51" s="1" t="s">
        <v>36</v>
      </c>
      <c r="K51" s="5">
        <v>27.500000000000004</v>
      </c>
      <c r="L51" s="5"/>
      <c r="M51" s="29">
        <f>K51*1.015</f>
        <v>27.912500000000001</v>
      </c>
      <c r="N51" s="5"/>
      <c r="O51" s="5">
        <v>0.126</v>
      </c>
      <c r="P51" s="5" t="s">
        <v>47</v>
      </c>
      <c r="Q51" s="5"/>
      <c r="R51" s="5"/>
      <c r="S51" s="5"/>
      <c r="T51" s="5"/>
      <c r="U51" s="5">
        <v>205</v>
      </c>
      <c r="V51" s="6" t="s">
        <v>43</v>
      </c>
      <c r="W51" s="4"/>
      <c r="X51" s="1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</row>
    <row r="52" spans="1:53" ht="16" customHeight="1" x14ac:dyDescent="0.2">
      <c r="A52" s="81" t="s">
        <v>528</v>
      </c>
      <c r="B52" s="23">
        <v>32295</v>
      </c>
      <c r="C52" s="4">
        <f t="shared" si="0"/>
        <v>6</v>
      </c>
      <c r="D52" s="4">
        <f>YEAR(Table1[[#This Row],[Measurement Date]])</f>
        <v>1988</v>
      </c>
      <c r="E52" s="5">
        <v>1</v>
      </c>
      <c r="F52" s="5">
        <v>1</v>
      </c>
      <c r="G52" s="13" t="s">
        <v>467</v>
      </c>
      <c r="H52" s="6" t="s">
        <v>1012</v>
      </c>
      <c r="I52" s="6" t="s">
        <v>59</v>
      </c>
      <c r="J52" s="21" t="s">
        <v>62</v>
      </c>
      <c r="K52" s="83">
        <v>14.6</v>
      </c>
      <c r="L52" s="83"/>
      <c r="M52" s="5">
        <f>K52</f>
        <v>14.6</v>
      </c>
      <c r="N52" s="83">
        <v>0.70000000000000007</v>
      </c>
      <c r="O52" s="83">
        <v>2.4</v>
      </c>
      <c r="P52" s="95" t="s">
        <v>46</v>
      </c>
      <c r="Q52" s="83"/>
      <c r="R52" s="83"/>
      <c r="S52" s="83"/>
      <c r="T52" s="83"/>
      <c r="U52" s="83">
        <v>1</v>
      </c>
      <c r="V52" s="6" t="s">
        <v>1</v>
      </c>
      <c r="W52" s="6"/>
      <c r="X52" s="1"/>
    </row>
    <row r="53" spans="1:53" ht="16" customHeight="1" x14ac:dyDescent="0.25">
      <c r="A53" s="78" t="s">
        <v>529</v>
      </c>
      <c r="B53" s="82">
        <v>32295</v>
      </c>
      <c r="C53" s="61">
        <f t="shared" si="0"/>
        <v>6</v>
      </c>
      <c r="D53" s="61">
        <f>YEAR(Table1[[#This Row],[Measurement Date]])</f>
        <v>1988</v>
      </c>
      <c r="E53" s="5" t="s">
        <v>41</v>
      </c>
      <c r="F53" s="5" t="s">
        <v>41</v>
      </c>
      <c r="G53" s="13" t="s">
        <v>467</v>
      </c>
      <c r="H53" s="7" t="s">
        <v>8</v>
      </c>
      <c r="I53" s="58" t="s">
        <v>1052</v>
      </c>
      <c r="J53" s="21" t="s">
        <v>62</v>
      </c>
      <c r="K53" s="83">
        <v>11.700000000000001</v>
      </c>
      <c r="M53" s="29">
        <f>K53*1.01</f>
        <v>11.817000000000002</v>
      </c>
      <c r="O53" s="83">
        <v>2.4</v>
      </c>
      <c r="Q53" s="83">
        <v>0.46400000000000002</v>
      </c>
      <c r="R53" s="83">
        <v>38.5</v>
      </c>
      <c r="T53" s="83">
        <v>0.65400000000000003</v>
      </c>
      <c r="U53" s="5">
        <v>1</v>
      </c>
      <c r="V53" s="6" t="s">
        <v>1</v>
      </c>
      <c r="W53" s="6"/>
      <c r="X53" s="21"/>
    </row>
    <row r="54" spans="1:53" ht="16" customHeight="1" x14ac:dyDescent="0.2">
      <c r="A54" s="81" t="s">
        <v>530</v>
      </c>
      <c r="B54" s="23">
        <v>32356</v>
      </c>
      <c r="C54" s="4">
        <f t="shared" si="0"/>
        <v>8</v>
      </c>
      <c r="D54" s="4">
        <f>YEAR(Table1[[#This Row],[Measurement Date]])</f>
        <v>1988</v>
      </c>
      <c r="E54" s="5">
        <v>28</v>
      </c>
      <c r="F54" s="5">
        <v>4</v>
      </c>
      <c r="G54" s="13" t="s">
        <v>463</v>
      </c>
      <c r="H54" s="6" t="s">
        <v>464</v>
      </c>
      <c r="I54" s="6" t="s">
        <v>137</v>
      </c>
      <c r="J54" s="21" t="s">
        <v>36</v>
      </c>
      <c r="K54" s="83">
        <v>27.800000000000004</v>
      </c>
      <c r="L54" s="83">
        <v>28.199999999999996</v>
      </c>
      <c r="M54" s="44">
        <f>L54</f>
        <v>28.199999999999996</v>
      </c>
      <c r="N54" s="83">
        <v>1</v>
      </c>
      <c r="O54" s="83">
        <v>0.20300000000000001</v>
      </c>
      <c r="P54" s="95" t="s">
        <v>47</v>
      </c>
      <c r="Q54" s="83"/>
      <c r="R54" s="83"/>
      <c r="T54" s="83"/>
      <c r="U54" s="83">
        <v>216</v>
      </c>
      <c r="V54" s="6" t="s">
        <v>43</v>
      </c>
      <c r="W54" s="4"/>
      <c r="X54" s="1"/>
    </row>
    <row r="55" spans="1:53" ht="16" customHeight="1" x14ac:dyDescent="0.2">
      <c r="A55" s="78" t="s">
        <v>531</v>
      </c>
      <c r="B55" s="51">
        <v>32356</v>
      </c>
      <c r="C55" s="41">
        <f t="shared" si="0"/>
        <v>8</v>
      </c>
      <c r="D55" s="41">
        <f>YEAR(Table1[[#This Row],[Measurement Date]])</f>
        <v>1988</v>
      </c>
      <c r="E55" s="5">
        <v>28</v>
      </c>
      <c r="F55" s="5">
        <v>4</v>
      </c>
      <c r="G55" s="6" t="s">
        <v>463</v>
      </c>
      <c r="H55" s="6" t="s">
        <v>464</v>
      </c>
      <c r="I55" s="6" t="s">
        <v>442</v>
      </c>
      <c r="J55" s="87" t="s">
        <v>36</v>
      </c>
      <c r="K55" s="83">
        <v>26.200000000000003</v>
      </c>
      <c r="L55" s="88">
        <v>26.6</v>
      </c>
      <c r="M55" s="53">
        <f>L55</f>
        <v>26.6</v>
      </c>
      <c r="N55" s="83">
        <v>1</v>
      </c>
      <c r="O55" s="83">
        <v>0.20300000000000001</v>
      </c>
      <c r="P55" s="95" t="s">
        <v>47</v>
      </c>
      <c r="Q55" s="83"/>
      <c r="R55" s="83"/>
      <c r="T55" s="83"/>
      <c r="U55" s="83">
        <v>1000</v>
      </c>
      <c r="V55" s="6" t="s">
        <v>43</v>
      </c>
      <c r="W55" s="4"/>
      <c r="X55" s="1"/>
    </row>
    <row r="56" spans="1:53" s="10" customFormat="1" ht="16" customHeight="1" x14ac:dyDescent="0.2">
      <c r="A56" s="81" t="s">
        <v>532</v>
      </c>
      <c r="B56" s="51">
        <v>32387</v>
      </c>
      <c r="C56" s="41">
        <f t="shared" si="0"/>
        <v>9</v>
      </c>
      <c r="D56" s="41">
        <f>YEAR(Table1[[#This Row],[Measurement Date]])</f>
        <v>1988</v>
      </c>
      <c r="E56" s="39">
        <v>1</v>
      </c>
      <c r="F56" s="39">
        <v>3</v>
      </c>
      <c r="G56" s="55" t="s">
        <v>1124</v>
      </c>
      <c r="H56" s="55" t="s">
        <v>1125</v>
      </c>
      <c r="I56" s="20" t="s">
        <v>68</v>
      </c>
      <c r="J56" s="87" t="s">
        <v>232</v>
      </c>
      <c r="K56" s="88">
        <v>29.599999999999998</v>
      </c>
      <c r="L56" s="88"/>
      <c r="M56" s="39">
        <f>K56</f>
        <v>29.599999999999998</v>
      </c>
      <c r="N56" s="88"/>
      <c r="O56" s="88">
        <v>0.317</v>
      </c>
      <c r="P56" s="97" t="s">
        <v>47</v>
      </c>
      <c r="Q56" s="88"/>
      <c r="R56" s="88"/>
      <c r="S56" s="88"/>
      <c r="T56" s="88"/>
      <c r="U56" s="88">
        <v>350</v>
      </c>
      <c r="V56" s="20" t="s">
        <v>43</v>
      </c>
      <c r="W56" s="41"/>
      <c r="X56" s="28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</row>
    <row r="57" spans="1:53" s="10" customFormat="1" ht="16" customHeight="1" x14ac:dyDescent="0.2">
      <c r="A57" s="78" t="s">
        <v>533</v>
      </c>
      <c r="B57" s="89">
        <v>32387</v>
      </c>
      <c r="C57" s="90">
        <f t="shared" si="0"/>
        <v>9</v>
      </c>
      <c r="D57" s="90">
        <f>YEAR(Table1[[#This Row],[Measurement Date]])</f>
        <v>1988</v>
      </c>
      <c r="E57" s="25" t="s">
        <v>41</v>
      </c>
      <c r="F57" s="25" t="s">
        <v>41</v>
      </c>
      <c r="G57" s="13" t="s">
        <v>467</v>
      </c>
      <c r="H57" s="7" t="s">
        <v>8</v>
      </c>
      <c r="I57" s="106" t="s">
        <v>1053</v>
      </c>
      <c r="J57" s="68" t="s">
        <v>54</v>
      </c>
      <c r="K57" s="92">
        <v>12.5</v>
      </c>
      <c r="L57" s="92"/>
      <c r="M57" s="49">
        <f>K57*1.01</f>
        <v>12.625</v>
      </c>
      <c r="N57" s="25"/>
      <c r="O57" s="92">
        <v>0.98699999999999999</v>
      </c>
      <c r="P57" s="25"/>
      <c r="Q57" s="92">
        <v>0.55500000000000005</v>
      </c>
      <c r="R57" s="92">
        <v>34.200000000000003</v>
      </c>
      <c r="S57" s="25"/>
      <c r="T57" s="92">
        <v>0.65700000000000003</v>
      </c>
      <c r="U57" s="25">
        <v>1</v>
      </c>
      <c r="V57" s="13" t="s">
        <v>1</v>
      </c>
      <c r="W57" s="13"/>
      <c r="X57" s="68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</row>
    <row r="58" spans="1:53" ht="16" customHeight="1" x14ac:dyDescent="0.25">
      <c r="A58" s="81" t="s">
        <v>534</v>
      </c>
      <c r="B58" s="89">
        <v>32417</v>
      </c>
      <c r="C58" s="90">
        <f t="shared" si="0"/>
        <v>10</v>
      </c>
      <c r="D58" s="90">
        <f>YEAR(Table1[[#This Row],[Measurement Date]])</f>
        <v>1988</v>
      </c>
      <c r="E58" s="25" t="s">
        <v>41</v>
      </c>
      <c r="F58" s="25" t="s">
        <v>41</v>
      </c>
      <c r="G58" s="13" t="s">
        <v>467</v>
      </c>
      <c r="H58" s="7" t="s">
        <v>16</v>
      </c>
      <c r="I58" s="91" t="s">
        <v>1054</v>
      </c>
      <c r="J58" s="68" t="s">
        <v>219</v>
      </c>
      <c r="K58" s="92">
        <v>11.28</v>
      </c>
      <c r="L58" s="92"/>
      <c r="M58" s="49">
        <f>K58*1.02</f>
        <v>11.505599999999999</v>
      </c>
      <c r="N58" s="25"/>
      <c r="O58" s="92">
        <v>1.0680000000000001</v>
      </c>
      <c r="P58" s="25"/>
      <c r="Q58" s="92">
        <v>0.76700000000000002</v>
      </c>
      <c r="R58" s="92">
        <v>20.93</v>
      </c>
      <c r="S58" s="25"/>
      <c r="T58" s="92">
        <v>0.69699999999999995</v>
      </c>
      <c r="U58" s="25">
        <v>1</v>
      </c>
      <c r="V58" s="13" t="s">
        <v>1</v>
      </c>
      <c r="W58" s="18"/>
      <c r="X58" s="18"/>
    </row>
    <row r="59" spans="1:53" s="10" customFormat="1" ht="16" customHeight="1" x14ac:dyDescent="0.2">
      <c r="A59" s="78" t="s">
        <v>535</v>
      </c>
      <c r="B59" s="23">
        <v>32478</v>
      </c>
      <c r="C59" s="4">
        <f t="shared" si="0"/>
        <v>12</v>
      </c>
      <c r="D59" s="4">
        <f>YEAR(Table1[[#This Row],[Measurement Date]])</f>
        <v>1988</v>
      </c>
      <c r="E59" s="5">
        <v>1</v>
      </c>
      <c r="F59" s="5">
        <v>1</v>
      </c>
      <c r="G59" s="26" t="s">
        <v>473</v>
      </c>
      <c r="H59" s="6" t="s">
        <v>465</v>
      </c>
      <c r="I59" s="6"/>
      <c r="J59" s="21" t="s">
        <v>49</v>
      </c>
      <c r="K59" s="83">
        <v>14.899999999999999</v>
      </c>
      <c r="L59" s="83"/>
      <c r="M59" s="44">
        <f>K59*1.01</f>
        <v>15.048999999999999</v>
      </c>
      <c r="N59" s="83"/>
      <c r="O59" s="83">
        <v>1.02</v>
      </c>
      <c r="P59" s="95" t="s">
        <v>46</v>
      </c>
      <c r="Q59" s="107">
        <v>0.6</v>
      </c>
      <c r="R59" s="83">
        <v>31.4</v>
      </c>
      <c r="S59" s="83"/>
      <c r="T59" s="83">
        <v>0.79200000000000004</v>
      </c>
      <c r="U59" s="83">
        <v>1</v>
      </c>
      <c r="V59" s="6" t="s">
        <v>43</v>
      </c>
      <c r="W59" s="6"/>
      <c r="X59" s="1" t="s">
        <v>339</v>
      </c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</row>
    <row r="60" spans="1:53" ht="16" customHeight="1" x14ac:dyDescent="0.2">
      <c r="A60" s="78" t="s">
        <v>536</v>
      </c>
      <c r="B60" s="51">
        <v>32509</v>
      </c>
      <c r="C60" s="41">
        <f t="shared" si="0"/>
        <v>1</v>
      </c>
      <c r="D60" s="41">
        <f>YEAR(Table1[[#This Row],[Measurement Date]])</f>
        <v>1989</v>
      </c>
      <c r="E60" s="39" t="s">
        <v>41</v>
      </c>
      <c r="F60" s="39" t="s">
        <v>41</v>
      </c>
      <c r="G60" s="13" t="s">
        <v>467</v>
      </c>
      <c r="H60" s="6" t="s">
        <v>468</v>
      </c>
      <c r="I60" s="73" t="s">
        <v>257</v>
      </c>
      <c r="J60" s="94" t="s">
        <v>62</v>
      </c>
      <c r="K60" s="39">
        <v>9.6999999999999993</v>
      </c>
      <c r="L60" s="39"/>
      <c r="M60" s="88">
        <f>K60</f>
        <v>9.6999999999999993</v>
      </c>
      <c r="N60" s="39"/>
      <c r="O60" s="41">
        <v>3.9689999999999999</v>
      </c>
      <c r="P60" s="39"/>
      <c r="Q60" s="41">
        <v>0.874</v>
      </c>
      <c r="R60" s="41">
        <v>15.62</v>
      </c>
      <c r="S60" s="39"/>
      <c r="T60" s="41"/>
      <c r="U60" s="39">
        <v>1</v>
      </c>
      <c r="V60" s="20"/>
      <c r="W60" s="16"/>
      <c r="X60" s="94"/>
    </row>
    <row r="61" spans="1:53" ht="16" customHeight="1" x14ac:dyDescent="0.2">
      <c r="A61" s="81" t="s">
        <v>537</v>
      </c>
      <c r="B61" s="23">
        <v>32568</v>
      </c>
      <c r="C61" s="4">
        <f t="shared" si="0"/>
        <v>3</v>
      </c>
      <c r="D61" s="4">
        <f>YEAR(Table1[[#This Row],[Measurement Date]])</f>
        <v>1989</v>
      </c>
      <c r="E61" s="5">
        <v>1</v>
      </c>
      <c r="F61" s="5">
        <v>1</v>
      </c>
      <c r="G61" s="13" t="s">
        <v>1133</v>
      </c>
      <c r="H61" t="s">
        <v>462</v>
      </c>
      <c r="I61" s="6" t="s">
        <v>381</v>
      </c>
      <c r="J61" s="21" t="s">
        <v>36</v>
      </c>
      <c r="K61" s="83">
        <v>27.6</v>
      </c>
      <c r="L61" s="83"/>
      <c r="M61" s="44">
        <f>K61</f>
        <v>27.6</v>
      </c>
      <c r="N61" s="83"/>
      <c r="O61" s="95">
        <v>0.5</v>
      </c>
      <c r="P61" s="95" t="s">
        <v>48</v>
      </c>
      <c r="Q61" s="83">
        <v>2.403</v>
      </c>
      <c r="R61" s="44">
        <v>14</v>
      </c>
      <c r="S61" s="107"/>
      <c r="T61" s="83">
        <v>0.83399999999999996</v>
      </c>
      <c r="U61" s="83">
        <v>1</v>
      </c>
      <c r="V61" s="6" t="s">
        <v>1</v>
      </c>
      <c r="W61" s="4"/>
      <c r="X61" s="1"/>
    </row>
    <row r="62" spans="1:53" ht="16" customHeight="1" x14ac:dyDescent="0.2">
      <c r="A62" s="137" t="s">
        <v>539</v>
      </c>
      <c r="B62" s="23">
        <v>32568</v>
      </c>
      <c r="C62" s="4">
        <f t="shared" si="0"/>
        <v>3</v>
      </c>
      <c r="D62" s="4">
        <f>YEAR(Table1[[#This Row],[Measurement Date]])</f>
        <v>1989</v>
      </c>
      <c r="E62" s="5">
        <v>1</v>
      </c>
      <c r="F62" s="5">
        <v>1</v>
      </c>
      <c r="G62" s="13" t="s">
        <v>463</v>
      </c>
      <c r="H62" s="6" t="s">
        <v>466</v>
      </c>
      <c r="I62" s="6" t="s">
        <v>438</v>
      </c>
      <c r="J62" s="21" t="s">
        <v>51</v>
      </c>
      <c r="K62" s="83">
        <v>24.3</v>
      </c>
      <c r="L62" s="83"/>
      <c r="M62" s="29">
        <f>K62*1.01</f>
        <v>24.542999999999999</v>
      </c>
      <c r="N62" s="83"/>
      <c r="O62" s="44">
        <v>4</v>
      </c>
      <c r="P62" s="95" t="s">
        <v>48</v>
      </c>
      <c r="Q62" s="83">
        <v>1.0349999999999999</v>
      </c>
      <c r="R62" s="83">
        <v>27.6</v>
      </c>
      <c r="S62" s="83"/>
      <c r="T62" s="83">
        <v>0.85299999999999998</v>
      </c>
      <c r="U62" s="83">
        <v>1</v>
      </c>
      <c r="V62" s="6" t="s">
        <v>1</v>
      </c>
      <c r="W62" s="6"/>
      <c r="X62" s="1"/>
    </row>
    <row r="63" spans="1:53" ht="16" customHeight="1" x14ac:dyDescent="0.2">
      <c r="A63" s="59" t="s">
        <v>538</v>
      </c>
      <c r="B63" s="23">
        <v>32568</v>
      </c>
      <c r="C63" s="4">
        <f t="shared" si="0"/>
        <v>3</v>
      </c>
      <c r="D63" s="4">
        <f>YEAR(Table1[[#This Row],[Measurement Date]])</f>
        <v>1989</v>
      </c>
      <c r="E63" s="5" t="s">
        <v>41</v>
      </c>
      <c r="F63" s="5" t="s">
        <v>41</v>
      </c>
      <c r="G63" s="13" t="s">
        <v>463</v>
      </c>
      <c r="H63" s="6" t="s">
        <v>466</v>
      </c>
      <c r="I63" s="6" t="s">
        <v>435</v>
      </c>
      <c r="J63" s="1" t="s">
        <v>36</v>
      </c>
      <c r="K63" s="5">
        <v>24.4</v>
      </c>
      <c r="M63" s="29">
        <f>K63*1.01</f>
        <v>24.643999999999998</v>
      </c>
      <c r="O63" s="5">
        <v>4</v>
      </c>
      <c r="Q63" s="5">
        <v>1.0449999999999999</v>
      </c>
      <c r="R63" s="5">
        <v>27.6</v>
      </c>
      <c r="T63" s="5">
        <v>0.84499999999999997</v>
      </c>
      <c r="U63" s="5">
        <v>1</v>
      </c>
      <c r="V63" s="6" t="s">
        <v>1</v>
      </c>
      <c r="W63" s="6"/>
      <c r="X63" s="1"/>
    </row>
    <row r="64" spans="1:53" s="69" customFormat="1" ht="16" customHeight="1" x14ac:dyDescent="0.25">
      <c r="A64" s="78" t="s">
        <v>540</v>
      </c>
      <c r="B64" s="89">
        <v>32629</v>
      </c>
      <c r="C64" s="90">
        <f t="shared" si="0"/>
        <v>5</v>
      </c>
      <c r="D64" s="90">
        <f>YEAR(Table1[[#This Row],[Measurement Date]])</f>
        <v>1989</v>
      </c>
      <c r="E64" s="25" t="s">
        <v>41</v>
      </c>
      <c r="F64" s="25" t="s">
        <v>41</v>
      </c>
      <c r="G64" s="13" t="s">
        <v>467</v>
      </c>
      <c r="H64" s="26" t="s">
        <v>16</v>
      </c>
      <c r="I64" s="91" t="s">
        <v>1054</v>
      </c>
      <c r="J64" s="68" t="s">
        <v>218</v>
      </c>
      <c r="K64" s="92">
        <v>12.3</v>
      </c>
      <c r="L64" s="92"/>
      <c r="M64" s="49">
        <f>K64*1.02</f>
        <v>12.546000000000001</v>
      </c>
      <c r="N64" s="25"/>
      <c r="O64" s="92">
        <v>0.313</v>
      </c>
      <c r="P64" s="25"/>
      <c r="Q64" s="92">
        <v>0.78300000000000003</v>
      </c>
      <c r="R64" s="92">
        <v>24.98</v>
      </c>
      <c r="S64" s="25"/>
      <c r="T64" s="92">
        <v>0.67200000000000004</v>
      </c>
      <c r="U64" s="25">
        <v>1</v>
      </c>
      <c r="V64" s="13" t="s">
        <v>1</v>
      </c>
      <c r="W64" s="18"/>
      <c r="X64" s="18"/>
    </row>
    <row r="65" spans="1:24" ht="16" customHeight="1" x14ac:dyDescent="0.2">
      <c r="A65" s="78" t="s">
        <v>541</v>
      </c>
      <c r="B65" s="23">
        <v>32660</v>
      </c>
      <c r="C65" s="4">
        <f t="shared" si="0"/>
        <v>6</v>
      </c>
      <c r="D65" s="4">
        <f>YEAR(Table1[[#This Row],[Measurement Date]])</f>
        <v>1989</v>
      </c>
      <c r="E65" s="5"/>
      <c r="G65" s="13" t="s">
        <v>1133</v>
      </c>
      <c r="H65" s="6" t="s">
        <v>464</v>
      </c>
      <c r="I65" s="6" t="s">
        <v>967</v>
      </c>
      <c r="J65" s="21" t="s">
        <v>4</v>
      </c>
      <c r="K65" s="5"/>
      <c r="L65" s="83"/>
      <c r="M65" s="44">
        <v>24.1</v>
      </c>
      <c r="P65" s="3"/>
      <c r="V65" s="6"/>
      <c r="W65" s="3" t="e">
        <f>Q65*S65*T65/(L65)</f>
        <v>#DIV/0!</v>
      </c>
      <c r="X65" s="1"/>
    </row>
    <row r="66" spans="1:24" ht="16" customHeight="1" x14ac:dyDescent="0.2">
      <c r="A66" s="81" t="s">
        <v>542</v>
      </c>
      <c r="B66" s="23">
        <v>32721</v>
      </c>
      <c r="C66" s="4">
        <f t="shared" si="0"/>
        <v>8</v>
      </c>
      <c r="D66" s="4">
        <f>YEAR(Table1[[#This Row],[Measurement Date]])</f>
        <v>1989</v>
      </c>
      <c r="E66" s="5">
        <v>1</v>
      </c>
      <c r="F66" s="5">
        <v>1</v>
      </c>
      <c r="G66" s="35" t="s">
        <v>473</v>
      </c>
      <c r="H66" s="40" t="s">
        <v>477</v>
      </c>
      <c r="I66" s="6" t="s">
        <v>69</v>
      </c>
      <c r="J66" s="21" t="s">
        <v>42</v>
      </c>
      <c r="K66" s="83">
        <v>17.299999999999997</v>
      </c>
      <c r="L66" s="83"/>
      <c r="M66" s="44">
        <f>K66*1.01</f>
        <v>17.472999999999999</v>
      </c>
      <c r="N66" s="83"/>
      <c r="O66" s="83">
        <v>4.12</v>
      </c>
      <c r="P66" s="95" t="s">
        <v>48</v>
      </c>
      <c r="Q66" s="83">
        <v>0.60799999999999998</v>
      </c>
      <c r="R66" s="83">
        <v>35.700000000000003</v>
      </c>
      <c r="S66" s="83"/>
      <c r="T66" s="83">
        <v>0.79700000000000004</v>
      </c>
      <c r="U66" s="83">
        <v>1</v>
      </c>
      <c r="V66" s="6" t="s">
        <v>1</v>
      </c>
      <c r="W66" s="6"/>
      <c r="X66" s="1" t="s">
        <v>270</v>
      </c>
    </row>
    <row r="67" spans="1:24" ht="16" customHeight="1" x14ac:dyDescent="0.2">
      <c r="A67" s="78" t="s">
        <v>543</v>
      </c>
      <c r="B67" s="23">
        <v>32721</v>
      </c>
      <c r="C67" s="4">
        <f t="shared" ref="C67:C130" si="3">MONTH(B67)</f>
        <v>8</v>
      </c>
      <c r="D67" s="4">
        <f>YEAR(Table1[[#This Row],[Measurement Date]])</f>
        <v>1989</v>
      </c>
      <c r="E67" s="5">
        <v>1</v>
      </c>
      <c r="F67" s="5">
        <v>1</v>
      </c>
      <c r="G67" s="166" t="s">
        <v>1133</v>
      </c>
      <c r="H67" t="s">
        <v>462</v>
      </c>
      <c r="I67" s="6" t="s">
        <v>336</v>
      </c>
      <c r="J67" s="21" t="s">
        <v>1</v>
      </c>
      <c r="K67" s="83">
        <v>27.3</v>
      </c>
      <c r="L67" s="83"/>
      <c r="M67" s="44">
        <f>K67</f>
        <v>27.3</v>
      </c>
      <c r="N67" s="83"/>
      <c r="O67" s="83">
        <v>0.25</v>
      </c>
      <c r="P67" s="95" t="s">
        <v>48</v>
      </c>
      <c r="Q67" s="83">
        <v>2.2919999999999998</v>
      </c>
      <c r="R67" s="83">
        <v>13.6</v>
      </c>
      <c r="S67" s="83"/>
      <c r="T67" s="83">
        <v>0.875</v>
      </c>
      <c r="U67" s="83">
        <v>1</v>
      </c>
      <c r="V67" s="6" t="s">
        <v>1</v>
      </c>
      <c r="W67" s="4"/>
      <c r="X67" s="1"/>
    </row>
    <row r="68" spans="1:24" s="70" customFormat="1" ht="16" customHeight="1" x14ac:dyDescent="0.2">
      <c r="A68" s="81" t="s">
        <v>544</v>
      </c>
      <c r="B68" s="42">
        <v>32782</v>
      </c>
      <c r="C68" s="43">
        <f t="shared" si="3"/>
        <v>10</v>
      </c>
      <c r="D68" s="43">
        <f>YEAR(Table1[[#This Row],[Measurement Date]])</f>
        <v>1989</v>
      </c>
      <c r="E68" s="34">
        <v>1</v>
      </c>
      <c r="F68" s="34">
        <v>3</v>
      </c>
      <c r="G68" s="166" t="s">
        <v>1133</v>
      </c>
      <c r="H68" s="55" t="s">
        <v>464</v>
      </c>
      <c r="I68" s="32" t="s">
        <v>342</v>
      </c>
      <c r="J68" s="101" t="s">
        <v>54</v>
      </c>
      <c r="K68" s="102">
        <v>32.6</v>
      </c>
      <c r="L68" s="102"/>
      <c r="M68" s="46">
        <f>K68</f>
        <v>32.6</v>
      </c>
      <c r="N68" s="102"/>
      <c r="O68" s="102">
        <v>5.2999999999999999E-2</v>
      </c>
      <c r="P68" s="103" t="s">
        <v>47</v>
      </c>
      <c r="Q68" s="102"/>
      <c r="R68" s="102"/>
      <c r="S68" s="34"/>
      <c r="T68" s="102"/>
      <c r="U68" s="102">
        <v>100</v>
      </c>
      <c r="V68" s="32" t="s">
        <v>43</v>
      </c>
      <c r="W68" s="43"/>
      <c r="X68" s="36"/>
    </row>
    <row r="69" spans="1:24" ht="16" customHeight="1" x14ac:dyDescent="0.2">
      <c r="A69" s="78" t="s">
        <v>545</v>
      </c>
      <c r="B69" s="23">
        <v>32813</v>
      </c>
      <c r="C69" s="4">
        <f t="shared" si="3"/>
        <v>11</v>
      </c>
      <c r="D69" s="4">
        <f>YEAR(Table1[[#This Row],[Measurement Date]])</f>
        <v>1989</v>
      </c>
      <c r="E69" s="5">
        <v>1</v>
      </c>
      <c r="F69" s="5">
        <v>1</v>
      </c>
      <c r="G69" s="55" t="s">
        <v>1124</v>
      </c>
      <c r="H69" s="55" t="s">
        <v>1134</v>
      </c>
      <c r="I69" s="6" t="s">
        <v>58</v>
      </c>
      <c r="J69" s="21" t="s">
        <v>61</v>
      </c>
      <c r="K69" s="83">
        <v>25.8</v>
      </c>
      <c r="L69" s="83"/>
      <c r="M69" s="5">
        <f>K69</f>
        <v>25.8</v>
      </c>
      <c r="N69" s="83">
        <v>1.3</v>
      </c>
      <c r="O69" s="83">
        <v>4</v>
      </c>
      <c r="P69" s="95" t="s">
        <v>48</v>
      </c>
      <c r="Q69" s="83"/>
      <c r="R69" s="83"/>
      <c r="S69" s="83"/>
      <c r="T69" s="83"/>
      <c r="U69" s="83">
        <v>1</v>
      </c>
      <c r="V69" s="6" t="s">
        <v>1</v>
      </c>
      <c r="W69" s="6"/>
      <c r="X69" s="1"/>
    </row>
    <row r="70" spans="1:24" ht="16" customHeight="1" x14ac:dyDescent="0.2">
      <c r="A70" s="81" t="s">
        <v>546</v>
      </c>
      <c r="B70" s="23">
        <v>32843</v>
      </c>
      <c r="C70" s="4">
        <f t="shared" si="3"/>
        <v>12</v>
      </c>
      <c r="D70" s="4">
        <f>YEAR(Table1[[#This Row],[Measurement Date]])</f>
        <v>1989</v>
      </c>
      <c r="E70" s="5" t="s">
        <v>41</v>
      </c>
      <c r="F70" s="5" t="s">
        <v>41</v>
      </c>
      <c r="G70" s="13" t="s">
        <v>463</v>
      </c>
      <c r="H70" s="6" t="s">
        <v>466</v>
      </c>
      <c r="I70" s="6" t="s">
        <v>437</v>
      </c>
      <c r="J70" s="1" t="s">
        <v>1</v>
      </c>
      <c r="K70" s="5">
        <v>25.7</v>
      </c>
      <c r="M70" s="29">
        <f>K70*1.01</f>
        <v>25.957000000000001</v>
      </c>
      <c r="O70" s="5">
        <v>0.17</v>
      </c>
      <c r="Q70" s="5">
        <v>1.05</v>
      </c>
      <c r="R70" s="5">
        <v>29</v>
      </c>
      <c r="T70" s="5">
        <v>0.86</v>
      </c>
      <c r="U70" s="5">
        <v>1</v>
      </c>
      <c r="V70" s="6" t="s">
        <v>1</v>
      </c>
      <c r="W70" s="6"/>
      <c r="X70" s="1"/>
    </row>
    <row r="71" spans="1:24" ht="16" customHeight="1" x14ac:dyDescent="0.2">
      <c r="A71" s="78" t="s">
        <v>547</v>
      </c>
      <c r="B71" s="42">
        <v>32905</v>
      </c>
      <c r="C71" s="43">
        <f t="shared" si="3"/>
        <v>2</v>
      </c>
      <c r="D71" s="43">
        <f>YEAR(Table1[[#This Row],[Measurement Date]])</f>
        <v>1990</v>
      </c>
      <c r="E71" s="34">
        <v>1</v>
      </c>
      <c r="F71" s="34">
        <v>1</v>
      </c>
      <c r="G71" s="26" t="s">
        <v>473</v>
      </c>
      <c r="H71" s="6" t="s">
        <v>474</v>
      </c>
      <c r="I71" s="32" t="s">
        <v>337</v>
      </c>
      <c r="J71" s="101" t="s">
        <v>42</v>
      </c>
      <c r="K71" s="102">
        <v>23.1</v>
      </c>
      <c r="L71" s="102"/>
      <c r="M71" s="46">
        <f>K71*1.01</f>
        <v>23.331000000000003</v>
      </c>
      <c r="N71" s="102"/>
      <c r="O71" s="102">
        <v>4.03</v>
      </c>
      <c r="P71" s="103" t="s">
        <v>46</v>
      </c>
      <c r="Q71" s="102">
        <v>0.69599999999999995</v>
      </c>
      <c r="R71" s="102">
        <v>40.9</v>
      </c>
      <c r="S71" s="103"/>
      <c r="T71" s="108">
        <v>0.81</v>
      </c>
      <c r="U71" s="34">
        <v>1</v>
      </c>
      <c r="V71" s="32" t="s">
        <v>43</v>
      </c>
      <c r="W71" s="32"/>
      <c r="X71" s="36" t="s">
        <v>338</v>
      </c>
    </row>
    <row r="72" spans="1:24" ht="16" customHeight="1" x14ac:dyDescent="0.2">
      <c r="A72" s="81" t="s">
        <v>548</v>
      </c>
      <c r="B72" s="23">
        <v>32933</v>
      </c>
      <c r="C72" s="4">
        <f t="shared" si="3"/>
        <v>3</v>
      </c>
      <c r="D72" s="4">
        <f>YEAR(Table1[[#This Row],[Measurement Date]])</f>
        <v>1990</v>
      </c>
      <c r="E72" s="5">
        <v>1</v>
      </c>
      <c r="F72" s="5">
        <v>1</v>
      </c>
      <c r="G72" s="13" t="s">
        <v>463</v>
      </c>
      <c r="H72" s="6" t="s">
        <v>466</v>
      </c>
      <c r="I72" s="6" t="s">
        <v>236</v>
      </c>
      <c r="J72" s="21" t="s">
        <v>50</v>
      </c>
      <c r="K72" s="83">
        <v>25.1</v>
      </c>
      <c r="L72" s="83"/>
      <c r="M72" s="29">
        <f>K72*1.01</f>
        <v>25.351000000000003</v>
      </c>
      <c r="N72" s="83">
        <v>0.8</v>
      </c>
      <c r="O72" s="83">
        <v>3.91</v>
      </c>
      <c r="P72" s="95" t="s">
        <v>48</v>
      </c>
      <c r="Q72" s="83">
        <v>1.022</v>
      </c>
      <c r="R72" s="83">
        <v>28.2</v>
      </c>
      <c r="S72" s="83"/>
      <c r="T72" s="83">
        <v>0.871</v>
      </c>
      <c r="U72" s="83">
        <v>1</v>
      </c>
      <c r="V72" s="6" t="s">
        <v>1</v>
      </c>
      <c r="W72" s="6"/>
      <c r="X72" s="1"/>
    </row>
    <row r="73" spans="1:24" ht="16" customHeight="1" x14ac:dyDescent="0.2">
      <c r="A73" s="78" t="s">
        <v>549</v>
      </c>
      <c r="B73" s="23">
        <v>32964</v>
      </c>
      <c r="C73" s="4">
        <f t="shared" si="3"/>
        <v>4</v>
      </c>
      <c r="D73" s="4">
        <f>YEAR(Table1[[#This Row],[Measurement Date]])</f>
        <v>1990</v>
      </c>
      <c r="E73" s="5">
        <v>1</v>
      </c>
      <c r="F73" s="5">
        <v>1</v>
      </c>
      <c r="G73" s="13" t="s">
        <v>463</v>
      </c>
      <c r="H73" s="6" t="s">
        <v>465</v>
      </c>
      <c r="I73" s="6" t="s">
        <v>335</v>
      </c>
      <c r="J73" s="21" t="s">
        <v>50</v>
      </c>
      <c r="K73" s="83">
        <v>23.3</v>
      </c>
      <c r="L73" s="83"/>
      <c r="M73" s="29">
        <f>K73*1.01</f>
        <v>23.533000000000001</v>
      </c>
      <c r="N73" s="83">
        <v>0.70000000000000007</v>
      </c>
      <c r="O73" s="83">
        <v>4</v>
      </c>
      <c r="P73" s="95" t="s">
        <v>46</v>
      </c>
      <c r="Q73" s="83">
        <v>1.0109999999999999</v>
      </c>
      <c r="R73" s="83">
        <v>27.6</v>
      </c>
      <c r="S73" s="83"/>
      <c r="T73" s="83">
        <v>0.83799999999999997</v>
      </c>
      <c r="U73" s="83">
        <v>1</v>
      </c>
      <c r="V73" s="6" t="s">
        <v>1</v>
      </c>
      <c r="W73" s="6"/>
      <c r="X73" s="1"/>
    </row>
    <row r="74" spans="1:24" ht="16" customHeight="1" x14ac:dyDescent="0.2">
      <c r="A74" s="78" t="s">
        <v>550</v>
      </c>
      <c r="B74" s="27">
        <v>32964</v>
      </c>
      <c r="C74" s="14">
        <f t="shared" si="3"/>
        <v>4</v>
      </c>
      <c r="D74" s="14">
        <f>YEAR(Table1[[#This Row],[Measurement Date]])</f>
        <v>1990</v>
      </c>
      <c r="E74" s="25">
        <v>1</v>
      </c>
      <c r="F74" s="25">
        <v>1</v>
      </c>
      <c r="G74" s="13" t="s">
        <v>463</v>
      </c>
      <c r="H74" s="6" t="s">
        <v>466</v>
      </c>
      <c r="I74" s="13" t="s">
        <v>380</v>
      </c>
      <c r="J74" s="68" t="s">
        <v>4</v>
      </c>
      <c r="K74" s="92">
        <v>21.9</v>
      </c>
      <c r="L74" s="92">
        <v>22.1</v>
      </c>
      <c r="M74" s="33">
        <f>L74</f>
        <v>22.1</v>
      </c>
      <c r="N74" s="92">
        <v>0.70000000000000007</v>
      </c>
      <c r="O74" s="92">
        <v>4.0199999999999996</v>
      </c>
      <c r="P74" s="93" t="s">
        <v>48</v>
      </c>
      <c r="Q74" s="92">
        <v>0.878</v>
      </c>
      <c r="R74" s="92">
        <v>29.3</v>
      </c>
      <c r="S74" s="93">
        <v>29.5</v>
      </c>
      <c r="T74" s="92">
        <v>0.85</v>
      </c>
      <c r="U74" s="92">
        <v>1</v>
      </c>
      <c r="V74" s="13" t="s">
        <v>1</v>
      </c>
      <c r="W74" s="12">
        <f>Q74*S74*T74/(L74)</f>
        <v>0.9961923076923076</v>
      </c>
      <c r="X74" s="18"/>
    </row>
    <row r="75" spans="1:24" ht="16" customHeight="1" x14ac:dyDescent="0.2">
      <c r="A75" s="81" t="s">
        <v>551</v>
      </c>
      <c r="B75" s="23">
        <v>32994</v>
      </c>
      <c r="C75" s="4">
        <f t="shared" si="3"/>
        <v>5</v>
      </c>
      <c r="D75" s="4">
        <f>YEAR(Table1[[#This Row],[Measurement Date]])</f>
        <v>1990</v>
      </c>
      <c r="E75" s="5">
        <v>1</v>
      </c>
      <c r="F75" s="5">
        <v>1</v>
      </c>
      <c r="G75" s="26" t="s">
        <v>473</v>
      </c>
      <c r="H75" s="6" t="s">
        <v>475</v>
      </c>
      <c r="I75" s="6" t="s">
        <v>340</v>
      </c>
      <c r="J75" s="1" t="s">
        <v>44</v>
      </c>
      <c r="K75" s="5">
        <v>21.6</v>
      </c>
      <c r="L75" s="83"/>
      <c r="M75" s="44">
        <f>K75*1.01</f>
        <v>21.816000000000003</v>
      </c>
      <c r="O75" s="5">
        <v>37.5</v>
      </c>
      <c r="P75" s="5" t="s">
        <v>47</v>
      </c>
      <c r="Q75" s="5">
        <v>0.69799999999999995</v>
      </c>
      <c r="R75" s="5">
        <v>39.5</v>
      </c>
      <c r="T75" s="5">
        <v>0.78400000000000003</v>
      </c>
      <c r="U75" s="5">
        <v>1</v>
      </c>
      <c r="V75" s="6" t="s">
        <v>43</v>
      </c>
      <c r="W75" s="6"/>
      <c r="X75" s="1" t="s">
        <v>1003</v>
      </c>
    </row>
    <row r="76" spans="1:24" ht="16" customHeight="1" x14ac:dyDescent="0.2">
      <c r="A76" s="78" t="s">
        <v>552</v>
      </c>
      <c r="B76" s="51">
        <v>33086</v>
      </c>
      <c r="C76" s="41">
        <f t="shared" si="3"/>
        <v>8</v>
      </c>
      <c r="D76" s="41">
        <f>YEAR(Table1[[#This Row],[Measurement Date]])</f>
        <v>1990</v>
      </c>
      <c r="E76" s="39">
        <v>1</v>
      </c>
      <c r="F76" s="39">
        <v>3</v>
      </c>
      <c r="G76" s="166" t="s">
        <v>1133</v>
      </c>
      <c r="H76" s="55" t="s">
        <v>464</v>
      </c>
      <c r="I76" s="20" t="s">
        <v>362</v>
      </c>
      <c r="J76" s="87" t="s">
        <v>1</v>
      </c>
      <c r="K76" s="39">
        <v>31.8</v>
      </c>
      <c r="L76" s="88">
        <v>31.7</v>
      </c>
      <c r="M76" s="53">
        <f>L76</f>
        <v>31.7</v>
      </c>
      <c r="N76" s="39">
        <v>1.6</v>
      </c>
      <c r="O76" s="39">
        <v>6.3E-2</v>
      </c>
      <c r="P76" s="16" t="s">
        <v>47</v>
      </c>
      <c r="Q76" s="39"/>
      <c r="R76" s="39"/>
      <c r="S76" s="39"/>
      <c r="T76" s="88"/>
      <c r="U76" s="39">
        <v>50</v>
      </c>
      <c r="V76" s="20" t="s">
        <v>1</v>
      </c>
      <c r="W76" s="41"/>
      <c r="X76" s="28" t="s">
        <v>358</v>
      </c>
    </row>
    <row r="77" spans="1:24" ht="16" customHeight="1" x14ac:dyDescent="0.2">
      <c r="A77" s="81" t="s">
        <v>553</v>
      </c>
      <c r="B77" s="27">
        <v>33086</v>
      </c>
      <c r="C77" s="14">
        <f t="shared" si="3"/>
        <v>8</v>
      </c>
      <c r="D77" s="14">
        <f>YEAR(Table1[[#This Row],[Measurement Date]])</f>
        <v>1990</v>
      </c>
      <c r="E77" s="25">
        <v>1</v>
      </c>
      <c r="F77" s="25">
        <v>3</v>
      </c>
      <c r="G77" s="166" t="s">
        <v>1133</v>
      </c>
      <c r="H77" s="55" t="s">
        <v>464</v>
      </c>
      <c r="I77" s="13" t="s">
        <v>67</v>
      </c>
      <c r="J77" s="68" t="s">
        <v>1</v>
      </c>
      <c r="K77" s="92">
        <v>31.8</v>
      </c>
      <c r="L77" s="92">
        <v>31.7</v>
      </c>
      <c r="M77" s="33">
        <f>L77</f>
        <v>31.7</v>
      </c>
      <c r="N77" s="92">
        <v>1.6</v>
      </c>
      <c r="O77" s="92">
        <v>6.3E-2</v>
      </c>
      <c r="P77" s="93" t="s">
        <v>47</v>
      </c>
      <c r="Q77" s="25"/>
      <c r="R77" s="25"/>
      <c r="S77" s="25"/>
      <c r="T77" s="92"/>
      <c r="U77" s="92">
        <v>50</v>
      </c>
      <c r="V77" s="13" t="s">
        <v>1</v>
      </c>
      <c r="W77" s="14"/>
      <c r="X77" s="18"/>
    </row>
    <row r="78" spans="1:24" ht="16" customHeight="1" x14ac:dyDescent="0.2">
      <c r="A78" s="78" t="s">
        <v>554</v>
      </c>
      <c r="B78" s="23">
        <v>33117</v>
      </c>
      <c r="C78" s="4">
        <f t="shared" si="3"/>
        <v>9</v>
      </c>
      <c r="D78" s="4">
        <f>YEAR(Table1[[#This Row],[Measurement Date]])</f>
        <v>1990</v>
      </c>
      <c r="E78" s="5">
        <v>1</v>
      </c>
      <c r="F78" s="5">
        <v>3</v>
      </c>
      <c r="G78" s="26" t="s">
        <v>473</v>
      </c>
      <c r="H78" s="6" t="s">
        <v>474</v>
      </c>
      <c r="I78" s="6" t="s">
        <v>66</v>
      </c>
      <c r="J78" s="21" t="s">
        <v>42</v>
      </c>
      <c r="K78" s="83">
        <v>21.6</v>
      </c>
      <c r="L78" s="83">
        <v>21.7</v>
      </c>
      <c r="M78" s="83">
        <f>L78</f>
        <v>21.7</v>
      </c>
      <c r="N78" s="83">
        <v>70</v>
      </c>
      <c r="O78" s="83">
        <v>20</v>
      </c>
      <c r="P78" s="95" t="s">
        <v>47</v>
      </c>
      <c r="Q78" s="83"/>
      <c r="R78" s="83"/>
      <c r="S78" s="83"/>
      <c r="T78" s="83"/>
      <c r="U78" s="83">
        <v>11</v>
      </c>
      <c r="V78" s="6" t="s">
        <v>43</v>
      </c>
      <c r="W78" s="6"/>
      <c r="X78" s="1"/>
    </row>
    <row r="79" spans="1:24" ht="16" customHeight="1" x14ac:dyDescent="0.2">
      <c r="A79" s="81" t="s">
        <v>555</v>
      </c>
      <c r="B79" s="37">
        <v>33117</v>
      </c>
      <c r="C79" s="38">
        <f t="shared" si="3"/>
        <v>9</v>
      </c>
      <c r="D79" s="38">
        <f>YEAR(Table1[[#This Row],[Measurement Date]])</f>
        <v>1990</v>
      </c>
      <c r="E79" s="39">
        <v>1</v>
      </c>
      <c r="F79" s="39">
        <v>3</v>
      </c>
      <c r="G79" s="26" t="s">
        <v>473</v>
      </c>
      <c r="H79" s="6" t="s">
        <v>474</v>
      </c>
      <c r="I79" s="20" t="s">
        <v>75</v>
      </c>
      <c r="J79" s="87" t="s">
        <v>42</v>
      </c>
      <c r="K79" s="88">
        <v>24.8</v>
      </c>
      <c r="L79" s="88"/>
      <c r="M79" s="48">
        <f>K79*1.01</f>
        <v>25.048000000000002</v>
      </c>
      <c r="N79" s="88"/>
      <c r="O79" s="88">
        <v>1.56</v>
      </c>
      <c r="P79" s="97" t="s">
        <v>47</v>
      </c>
      <c r="Q79" s="88"/>
      <c r="R79" s="88"/>
      <c r="S79" s="88"/>
      <c r="T79" s="88"/>
      <c r="U79" s="88">
        <v>21</v>
      </c>
      <c r="V79" s="20" t="s">
        <v>43</v>
      </c>
      <c r="W79"/>
      <c r="X79" s="28"/>
    </row>
    <row r="80" spans="1:24" ht="16" customHeight="1" x14ac:dyDescent="0.2">
      <c r="A80" s="78" t="s">
        <v>556</v>
      </c>
      <c r="B80" s="56">
        <v>33147</v>
      </c>
      <c r="C80" s="57">
        <f t="shared" si="3"/>
        <v>10</v>
      </c>
      <c r="D80" s="57">
        <f>YEAR(Table1[[#This Row],[Measurement Date]])</f>
        <v>1990</v>
      </c>
      <c r="E80" s="5">
        <v>1</v>
      </c>
      <c r="F80" s="5">
        <v>3</v>
      </c>
      <c r="G80" s="166" t="s">
        <v>1133</v>
      </c>
      <c r="H80" s="55" t="s">
        <v>464</v>
      </c>
      <c r="I80" s="6" t="s">
        <v>344</v>
      </c>
      <c r="J80" s="21" t="s">
        <v>1</v>
      </c>
      <c r="K80" s="83">
        <v>30.2</v>
      </c>
      <c r="L80" s="83"/>
      <c r="M80" s="63">
        <f>K80</f>
        <v>30.2</v>
      </c>
      <c r="N80" s="83">
        <v>1.5</v>
      </c>
      <c r="O80" s="83">
        <v>5.2999999999999999E-2</v>
      </c>
      <c r="P80" s="95" t="s">
        <v>47</v>
      </c>
      <c r="Q80" s="83"/>
      <c r="R80" s="83"/>
      <c r="T80" s="83"/>
      <c r="U80" s="83">
        <v>40</v>
      </c>
      <c r="V80" s="19" t="s">
        <v>1</v>
      </c>
      <c r="W80" s="4"/>
      <c r="X80" s="1"/>
    </row>
    <row r="81" spans="1:53" ht="16" customHeight="1" x14ac:dyDescent="0.2">
      <c r="A81" s="81" t="s">
        <v>557</v>
      </c>
      <c r="B81" s="23">
        <v>33270</v>
      </c>
      <c r="C81" s="4">
        <f t="shared" si="3"/>
        <v>2</v>
      </c>
      <c r="D81" s="4">
        <f>YEAR(Table1[[#This Row],[Measurement Date]])</f>
        <v>1991</v>
      </c>
      <c r="E81" s="5" t="s">
        <v>41</v>
      </c>
      <c r="F81" s="5" t="s">
        <v>41</v>
      </c>
      <c r="G81" s="13" t="s">
        <v>461</v>
      </c>
      <c r="H81" s="6" t="s">
        <v>470</v>
      </c>
      <c r="I81" s="6" t="s">
        <v>114</v>
      </c>
      <c r="J81" s="1" t="s">
        <v>23</v>
      </c>
      <c r="K81" s="5">
        <v>6.3</v>
      </c>
      <c r="M81" s="5">
        <v>6.4</v>
      </c>
      <c r="O81" s="5">
        <v>0.53</v>
      </c>
      <c r="Q81" s="5">
        <v>0.71099999999999997</v>
      </c>
      <c r="R81" s="5">
        <v>15</v>
      </c>
      <c r="T81" s="5">
        <v>0.59</v>
      </c>
      <c r="U81" s="5">
        <v>1</v>
      </c>
      <c r="V81" s="6" t="s">
        <v>1</v>
      </c>
      <c r="W81" s="6"/>
      <c r="X81" s="83"/>
    </row>
    <row r="82" spans="1:53" s="9" customFormat="1" ht="16" customHeight="1" x14ac:dyDescent="0.2">
      <c r="A82" s="78" t="s">
        <v>558</v>
      </c>
      <c r="B82" s="23">
        <v>33270</v>
      </c>
      <c r="C82" s="4">
        <f t="shared" si="3"/>
        <v>2</v>
      </c>
      <c r="D82" s="4">
        <f>YEAR(Table1[[#This Row],[Measurement Date]])</f>
        <v>1991</v>
      </c>
      <c r="E82" s="5">
        <v>9</v>
      </c>
      <c r="F82" s="5">
        <v>3</v>
      </c>
      <c r="G82" s="13" t="s">
        <v>463</v>
      </c>
      <c r="H82" s="6" t="s">
        <v>464</v>
      </c>
      <c r="I82" s="6" t="s">
        <v>100</v>
      </c>
      <c r="J82" s="21" t="s">
        <v>1</v>
      </c>
      <c r="K82" s="83">
        <v>27.500000000000004</v>
      </c>
      <c r="L82" s="83"/>
      <c r="M82" s="29">
        <f>K82*1.01</f>
        <v>27.775000000000002</v>
      </c>
      <c r="N82" s="83">
        <v>1.4000000000000001</v>
      </c>
      <c r="O82" s="83">
        <v>7.4999999999999997E-2</v>
      </c>
      <c r="P82" s="95" t="s">
        <v>47</v>
      </c>
      <c r="Q82" s="5"/>
      <c r="R82" s="5"/>
      <c r="S82" s="5"/>
      <c r="T82" s="83"/>
      <c r="U82" s="83">
        <v>171</v>
      </c>
      <c r="V82" s="6" t="s">
        <v>1</v>
      </c>
      <c r="W82" s="4"/>
      <c r="X82" s="1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</row>
    <row r="83" spans="1:53" ht="16" customHeight="1" x14ac:dyDescent="0.2">
      <c r="A83" s="81" t="s">
        <v>559</v>
      </c>
      <c r="B83" s="23">
        <v>33270</v>
      </c>
      <c r="C83" s="4">
        <f t="shared" si="3"/>
        <v>2</v>
      </c>
      <c r="D83" s="4">
        <f>YEAR(Table1[[#This Row],[Measurement Date]])</f>
        <v>1991</v>
      </c>
      <c r="E83" s="5">
        <v>9</v>
      </c>
      <c r="F83" s="5">
        <v>3</v>
      </c>
      <c r="G83" s="13" t="s">
        <v>463</v>
      </c>
      <c r="H83" s="6" t="s">
        <v>464</v>
      </c>
      <c r="I83" s="6" t="s">
        <v>99</v>
      </c>
      <c r="J83" s="21" t="s">
        <v>1</v>
      </c>
      <c r="K83" s="83">
        <v>24.3</v>
      </c>
      <c r="L83" s="83"/>
      <c r="M83" s="29">
        <f>K83*1.01</f>
        <v>24.542999999999999</v>
      </c>
      <c r="N83" s="83">
        <v>1.2</v>
      </c>
      <c r="O83" s="83">
        <v>7.4999999999999997E-2</v>
      </c>
      <c r="P83" s="95" t="s">
        <v>47</v>
      </c>
      <c r="T83" s="83"/>
      <c r="U83" s="83">
        <v>99</v>
      </c>
      <c r="V83" s="6" t="s">
        <v>1</v>
      </c>
      <c r="W83" s="4"/>
      <c r="X83" s="1"/>
    </row>
    <row r="84" spans="1:53" ht="16" customHeight="1" x14ac:dyDescent="0.2">
      <c r="A84" s="78" t="s">
        <v>560</v>
      </c>
      <c r="B84" s="23">
        <v>33270</v>
      </c>
      <c r="C84" s="4">
        <f t="shared" si="3"/>
        <v>2</v>
      </c>
      <c r="D84" s="4">
        <f>YEAR(Table1[[#This Row],[Measurement Date]])</f>
        <v>1991</v>
      </c>
      <c r="E84" s="5">
        <v>9</v>
      </c>
      <c r="F84" s="5">
        <v>3</v>
      </c>
      <c r="G84" s="13" t="s">
        <v>463</v>
      </c>
      <c r="H84" s="6" t="s">
        <v>464</v>
      </c>
      <c r="I84" s="6" t="s">
        <v>446</v>
      </c>
      <c r="J84" s="21" t="s">
        <v>1</v>
      </c>
      <c r="K84" s="83">
        <v>21</v>
      </c>
      <c r="L84" s="83"/>
      <c r="M84" s="29">
        <f>K84*1.01</f>
        <v>21.21</v>
      </c>
      <c r="N84" s="83">
        <v>1.0999999999999999</v>
      </c>
      <c r="O84" s="83">
        <v>7.4999999999999997E-2</v>
      </c>
      <c r="P84" s="95" t="s">
        <v>46</v>
      </c>
      <c r="T84" s="83"/>
      <c r="U84" s="83">
        <v>88</v>
      </c>
      <c r="V84" s="6" t="s">
        <v>1</v>
      </c>
      <c r="W84" s="4"/>
      <c r="X84" s="1"/>
    </row>
    <row r="85" spans="1:53" ht="16" customHeight="1" x14ac:dyDescent="0.25">
      <c r="A85" s="81" t="s">
        <v>561</v>
      </c>
      <c r="B85" s="82">
        <v>33298</v>
      </c>
      <c r="C85" s="61">
        <f t="shared" si="3"/>
        <v>3</v>
      </c>
      <c r="D85" s="61">
        <f>YEAR(Table1[[#This Row],[Measurement Date]])</f>
        <v>1991</v>
      </c>
      <c r="E85" s="5" t="s">
        <v>41</v>
      </c>
      <c r="F85" s="5" t="s">
        <v>41</v>
      </c>
      <c r="G85" s="13" t="s">
        <v>467</v>
      </c>
      <c r="H85" s="7" t="s">
        <v>16</v>
      </c>
      <c r="I85" s="58" t="s">
        <v>1055</v>
      </c>
      <c r="J85" s="21" t="s">
        <v>218</v>
      </c>
      <c r="K85" s="83">
        <v>12.7</v>
      </c>
      <c r="L85" s="83"/>
      <c r="M85" s="29">
        <f>K85*1.02</f>
        <v>12.953999999999999</v>
      </c>
      <c r="O85" s="83">
        <v>0.3</v>
      </c>
      <c r="Q85" s="83">
        <v>0.78800000000000003</v>
      </c>
      <c r="R85" s="83">
        <v>26.18</v>
      </c>
      <c r="T85" s="83">
        <v>0.64100000000000001</v>
      </c>
      <c r="U85" s="5">
        <v>1</v>
      </c>
      <c r="V85" s="6" t="s">
        <v>1</v>
      </c>
      <c r="W85" s="4"/>
      <c r="X85" s="1"/>
    </row>
    <row r="86" spans="1:53" ht="16" customHeight="1" x14ac:dyDescent="0.2">
      <c r="A86" s="78" t="s">
        <v>562</v>
      </c>
      <c r="B86" s="23">
        <v>33359</v>
      </c>
      <c r="C86" s="4">
        <f t="shared" si="3"/>
        <v>5</v>
      </c>
      <c r="D86" s="4">
        <f>YEAR(Table1[[#This Row],[Measurement Date]])</f>
        <v>1991</v>
      </c>
      <c r="E86" s="5">
        <v>5</v>
      </c>
      <c r="F86" s="5">
        <v>3</v>
      </c>
      <c r="G86" s="13" t="s">
        <v>463</v>
      </c>
      <c r="H86" s="6" t="s">
        <v>464</v>
      </c>
      <c r="J86" s="21" t="s">
        <v>4</v>
      </c>
      <c r="K86" s="83">
        <v>27.6</v>
      </c>
      <c r="L86" s="83"/>
      <c r="M86" s="29">
        <f>K86*1.015</f>
        <v>28.013999999999999</v>
      </c>
      <c r="N86" s="83"/>
      <c r="O86" s="83">
        <v>0.126</v>
      </c>
      <c r="P86" s="95" t="s">
        <v>47</v>
      </c>
      <c r="Q86" s="83"/>
      <c r="R86" s="83"/>
      <c r="T86" s="83"/>
      <c r="U86" s="83">
        <v>255</v>
      </c>
      <c r="V86" s="6" t="s">
        <v>43</v>
      </c>
      <c r="W86" s="4"/>
      <c r="X86" s="1"/>
    </row>
    <row r="87" spans="1:53" ht="16" customHeight="1" x14ac:dyDescent="0.2">
      <c r="A87" s="81" t="s">
        <v>563</v>
      </c>
      <c r="B87" s="23">
        <v>33359</v>
      </c>
      <c r="C87" s="4">
        <f t="shared" si="3"/>
        <v>5</v>
      </c>
      <c r="D87" s="4">
        <f>YEAR(Table1[[#This Row],[Measurement Date]])</f>
        <v>1991</v>
      </c>
      <c r="E87" s="5">
        <v>5</v>
      </c>
      <c r="F87" s="5">
        <v>3</v>
      </c>
      <c r="G87" s="13" t="s">
        <v>463</v>
      </c>
      <c r="H87" s="6" t="s">
        <v>464</v>
      </c>
      <c r="I87" s="6" t="s">
        <v>441</v>
      </c>
      <c r="J87" s="21" t="s">
        <v>4</v>
      </c>
      <c r="K87" s="83">
        <v>21.3</v>
      </c>
      <c r="L87" s="83"/>
      <c r="M87" s="29">
        <f>K87*1.015</f>
        <v>21.619499999999999</v>
      </c>
      <c r="N87" s="83"/>
      <c r="O87" s="83">
        <v>0.126</v>
      </c>
      <c r="P87" s="95" t="s">
        <v>47</v>
      </c>
      <c r="T87" s="83"/>
      <c r="U87" s="83">
        <v>237</v>
      </c>
      <c r="V87" s="6" t="s">
        <v>43</v>
      </c>
      <c r="W87" s="4"/>
      <c r="X87" s="1"/>
    </row>
    <row r="88" spans="1:53" ht="16" customHeight="1" x14ac:dyDescent="0.25">
      <c r="A88" s="78" t="s">
        <v>564</v>
      </c>
      <c r="B88" s="82">
        <v>33382</v>
      </c>
      <c r="C88" s="61">
        <f t="shared" si="3"/>
        <v>5</v>
      </c>
      <c r="D88" s="61">
        <f>YEAR(Table1[[#This Row],[Measurement Date]])</f>
        <v>1991</v>
      </c>
      <c r="E88" s="5" t="s">
        <v>41</v>
      </c>
      <c r="F88" s="5" t="s">
        <v>41</v>
      </c>
      <c r="G88" s="13" t="s">
        <v>467</v>
      </c>
      <c r="H88" s="7" t="s">
        <v>16</v>
      </c>
      <c r="I88" s="58" t="s">
        <v>1056</v>
      </c>
      <c r="J88" s="21" t="s">
        <v>217</v>
      </c>
      <c r="K88" s="83">
        <v>13.4</v>
      </c>
      <c r="L88" s="83"/>
      <c r="M88" s="29">
        <f>K88*1.02</f>
        <v>13.668000000000001</v>
      </c>
      <c r="O88" s="83">
        <v>1.1970000000000001</v>
      </c>
      <c r="Q88" s="83">
        <v>0.84</v>
      </c>
      <c r="R88" s="83">
        <v>21.93</v>
      </c>
      <c r="T88" s="83">
        <v>0.72599999999999998</v>
      </c>
      <c r="U88" s="5">
        <v>1</v>
      </c>
      <c r="V88" s="6" t="s">
        <v>1</v>
      </c>
      <c r="W88" s="6"/>
      <c r="X88" s="1"/>
    </row>
    <row r="89" spans="1:53" ht="16" customHeight="1" x14ac:dyDescent="0.2">
      <c r="A89" s="81" t="s">
        <v>565</v>
      </c>
      <c r="B89" s="89">
        <v>33451</v>
      </c>
      <c r="C89" s="90">
        <f t="shared" si="3"/>
        <v>8</v>
      </c>
      <c r="D89" s="90">
        <f>YEAR(Table1[[#This Row],[Measurement Date]])</f>
        <v>1991</v>
      </c>
      <c r="E89" s="25" t="s">
        <v>41</v>
      </c>
      <c r="F89" s="25" t="s">
        <v>41</v>
      </c>
      <c r="G89" s="13" t="s">
        <v>467</v>
      </c>
      <c r="H89" s="7" t="s">
        <v>8</v>
      </c>
      <c r="I89" s="109"/>
      <c r="J89" s="68" t="s">
        <v>54</v>
      </c>
      <c r="K89" s="25"/>
      <c r="L89" s="92">
        <v>13.15</v>
      </c>
      <c r="M89" s="49">
        <f>L89</f>
        <v>13.15</v>
      </c>
      <c r="N89" s="25"/>
      <c r="O89" s="92">
        <v>0.97899999999999998</v>
      </c>
      <c r="P89" s="25"/>
      <c r="Q89" s="92">
        <v>0.51800000000000002</v>
      </c>
      <c r="R89" s="25"/>
      <c r="S89" s="92">
        <v>34.72</v>
      </c>
      <c r="T89" s="92">
        <v>0.73070000000000002</v>
      </c>
      <c r="U89" s="25">
        <v>1</v>
      </c>
      <c r="V89" s="13" t="s">
        <v>1</v>
      </c>
      <c r="W89" s="12">
        <f>Q89*S89*T89/(L89)</f>
        <v>0.99936199787072255</v>
      </c>
      <c r="X89" s="68"/>
    </row>
    <row r="90" spans="1:53" ht="16" customHeight="1" x14ac:dyDescent="0.25">
      <c r="A90" s="78" t="s">
        <v>566</v>
      </c>
      <c r="B90" s="82">
        <v>33561</v>
      </c>
      <c r="C90" s="61">
        <f t="shared" si="3"/>
        <v>11</v>
      </c>
      <c r="D90" s="61">
        <f>YEAR(Table1[[#This Row],[Measurement Date]])</f>
        <v>1991</v>
      </c>
      <c r="E90" s="5" t="s">
        <v>41</v>
      </c>
      <c r="F90" s="5" t="s">
        <v>41</v>
      </c>
      <c r="G90" s="13" t="s">
        <v>467</v>
      </c>
      <c r="H90" s="7" t="s">
        <v>16</v>
      </c>
      <c r="I90" s="58" t="s">
        <v>1057</v>
      </c>
      <c r="J90" s="21" t="s">
        <v>217</v>
      </c>
      <c r="K90" s="83">
        <v>14.6</v>
      </c>
      <c r="L90" s="83"/>
      <c r="M90" s="29">
        <f>K90*1.02</f>
        <v>14.891999999999999</v>
      </c>
      <c r="O90" s="83">
        <v>1.08</v>
      </c>
      <c r="Q90" s="83">
        <v>0.85</v>
      </c>
      <c r="R90" s="83">
        <v>24.41</v>
      </c>
      <c r="S90" s="83">
        <v>24.41</v>
      </c>
      <c r="T90" s="83">
        <v>0.70399999999999996</v>
      </c>
      <c r="U90" s="5">
        <v>1</v>
      </c>
      <c r="V90" s="6" t="s">
        <v>1</v>
      </c>
      <c r="W90" s="6"/>
      <c r="X90" s="1"/>
    </row>
    <row r="91" spans="1:53" ht="16" customHeight="1" x14ac:dyDescent="0.2">
      <c r="A91" s="78" t="s">
        <v>567</v>
      </c>
      <c r="B91" s="23">
        <v>33604</v>
      </c>
      <c r="C91" s="4">
        <f t="shared" si="3"/>
        <v>1</v>
      </c>
      <c r="D91" s="4">
        <f>YEAR(Table1[[#This Row],[Measurement Date]])</f>
        <v>1992</v>
      </c>
      <c r="E91" s="5" t="s">
        <v>41</v>
      </c>
      <c r="F91" s="5" t="s">
        <v>41</v>
      </c>
      <c r="G91" s="6" t="s">
        <v>467</v>
      </c>
      <c r="H91" s="6" t="s">
        <v>1012</v>
      </c>
      <c r="I91" s="11" t="s">
        <v>258</v>
      </c>
      <c r="J91" s="96" t="s">
        <v>145</v>
      </c>
      <c r="K91" s="5">
        <v>10.050000000000001</v>
      </c>
      <c r="M91" s="83">
        <f>K91</f>
        <v>10.050000000000001</v>
      </c>
      <c r="O91" s="4">
        <v>0.26</v>
      </c>
      <c r="Q91" s="4">
        <v>2.0409999999999999</v>
      </c>
      <c r="R91" s="4">
        <v>7.3</v>
      </c>
      <c r="T91" s="4">
        <v>0.67500000000000004</v>
      </c>
      <c r="U91" s="5">
        <v>1</v>
      </c>
      <c r="V91" s="6"/>
      <c r="W91" s="4"/>
      <c r="X91" s="96"/>
    </row>
    <row r="92" spans="1:53" ht="16" customHeight="1" x14ac:dyDescent="0.2">
      <c r="A92" s="81" t="s">
        <v>568</v>
      </c>
      <c r="B92" s="51">
        <v>33604</v>
      </c>
      <c r="C92" s="41">
        <f t="shared" si="3"/>
        <v>1</v>
      </c>
      <c r="D92" s="41">
        <f>YEAR(Table1[[#This Row],[Measurement Date]])</f>
        <v>1992</v>
      </c>
      <c r="E92" s="39">
        <v>1</v>
      </c>
      <c r="F92" s="39">
        <v>1</v>
      </c>
      <c r="G92" s="26" t="s">
        <v>473</v>
      </c>
      <c r="H92" s="7" t="s">
        <v>477</v>
      </c>
      <c r="I92" s="20"/>
      <c r="J92" s="87" t="s">
        <v>45</v>
      </c>
      <c r="K92" s="88">
        <v>17.7</v>
      </c>
      <c r="L92" s="88"/>
      <c r="M92" s="53">
        <f>K92*1.01</f>
        <v>17.876999999999999</v>
      </c>
      <c r="N92" s="88"/>
      <c r="O92" s="97">
        <v>1</v>
      </c>
      <c r="P92" s="97" t="s">
        <v>46</v>
      </c>
      <c r="Q92" s="88">
        <v>0.623</v>
      </c>
      <c r="R92" s="88">
        <v>35.6</v>
      </c>
      <c r="S92" s="88"/>
      <c r="T92" s="88">
        <v>0.79200000000000004</v>
      </c>
      <c r="U92" s="88">
        <v>1</v>
      </c>
      <c r="V92" s="20" t="s">
        <v>1</v>
      </c>
      <c r="W92" s="20"/>
      <c r="X92" s="28" t="s">
        <v>270</v>
      </c>
    </row>
    <row r="93" spans="1:53" ht="16" customHeight="1" x14ac:dyDescent="0.2">
      <c r="A93" s="78" t="s">
        <v>569</v>
      </c>
      <c r="B93" s="51">
        <v>33604</v>
      </c>
      <c r="C93" s="41">
        <f t="shared" si="3"/>
        <v>1</v>
      </c>
      <c r="D93" s="41">
        <f>YEAR(Table1[[#This Row],[Measurement Date]])</f>
        <v>1992</v>
      </c>
      <c r="E93" s="5" t="s">
        <v>41</v>
      </c>
      <c r="F93" s="5" t="s">
        <v>41</v>
      </c>
      <c r="G93" s="13" t="s">
        <v>467</v>
      </c>
      <c r="H93" s="6" t="s">
        <v>468</v>
      </c>
      <c r="I93" s="6" t="s">
        <v>261</v>
      </c>
      <c r="J93" s="11" t="s">
        <v>145</v>
      </c>
      <c r="K93" s="5">
        <v>10.050000000000001</v>
      </c>
      <c r="L93" s="88"/>
      <c r="M93" s="92">
        <f>K93</f>
        <v>10.050000000000001</v>
      </c>
      <c r="O93" s="3">
        <v>0.26</v>
      </c>
      <c r="P93" s="3"/>
      <c r="Q93" s="5">
        <v>2.0409999999999999</v>
      </c>
      <c r="R93" s="5">
        <v>7.3</v>
      </c>
      <c r="T93" s="5">
        <v>0.67500000000000004</v>
      </c>
      <c r="V93" s="6"/>
      <c r="W93" s="3" t="e">
        <f>Q93*S93*#REF!/(L93)</f>
        <v>#REF!</v>
      </c>
      <c r="X93" s="1"/>
    </row>
    <row r="94" spans="1:53" s="9" customFormat="1" ht="16" customHeight="1" x14ac:dyDescent="0.2">
      <c r="A94" s="81" t="s">
        <v>570</v>
      </c>
      <c r="B94" s="23">
        <v>33695</v>
      </c>
      <c r="C94" s="4">
        <f t="shared" si="3"/>
        <v>4</v>
      </c>
      <c r="D94" s="4">
        <f>YEAR(Table1[[#This Row],[Measurement Date]])</f>
        <v>1992</v>
      </c>
      <c r="E94" s="5">
        <v>3</v>
      </c>
      <c r="F94" s="5">
        <v>1</v>
      </c>
      <c r="G94" s="13" t="s">
        <v>467</v>
      </c>
      <c r="H94" s="6" t="s">
        <v>468</v>
      </c>
      <c r="I94" s="6"/>
      <c r="J94" s="21" t="s">
        <v>25</v>
      </c>
      <c r="K94" s="83">
        <v>12.7</v>
      </c>
      <c r="L94" s="83"/>
      <c r="M94" s="83">
        <f>K94</f>
        <v>12.7</v>
      </c>
      <c r="N94" s="83">
        <v>0.4</v>
      </c>
      <c r="O94" s="83">
        <v>1</v>
      </c>
      <c r="P94" s="95" t="s">
        <v>47</v>
      </c>
      <c r="Q94" s="83">
        <v>0.88700000000000001</v>
      </c>
      <c r="R94" s="83">
        <v>19.399999999999999</v>
      </c>
      <c r="S94" s="95"/>
      <c r="T94" s="83">
        <v>0.74099999999999999</v>
      </c>
      <c r="U94" s="83">
        <v>1</v>
      </c>
      <c r="V94" s="6" t="s">
        <v>82</v>
      </c>
      <c r="W94" s="3"/>
      <c r="X94" s="1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</row>
    <row r="95" spans="1:53" ht="16" customHeight="1" x14ac:dyDescent="0.25">
      <c r="A95" s="78" t="s">
        <v>571</v>
      </c>
      <c r="B95" s="82">
        <v>33756</v>
      </c>
      <c r="C95" s="61">
        <f t="shared" si="3"/>
        <v>6</v>
      </c>
      <c r="D95" s="61">
        <f>YEAR(Table1[[#This Row],[Measurement Date]])</f>
        <v>1992</v>
      </c>
      <c r="E95" s="5" t="s">
        <v>41</v>
      </c>
      <c r="F95" s="5" t="s">
        <v>41</v>
      </c>
      <c r="G95" s="13" t="s">
        <v>467</v>
      </c>
      <c r="H95" s="7" t="s">
        <v>16</v>
      </c>
      <c r="I95" s="58" t="s">
        <v>1058</v>
      </c>
      <c r="J95" s="21" t="s">
        <v>217</v>
      </c>
      <c r="K95" s="83">
        <v>15.7</v>
      </c>
      <c r="L95" s="83"/>
      <c r="M95" s="29">
        <f>K95*1.02</f>
        <v>16.013999999999999</v>
      </c>
      <c r="O95" s="83">
        <v>1.0469999999999999</v>
      </c>
      <c r="Q95" s="83">
        <v>0.84299999999999997</v>
      </c>
      <c r="R95" s="83">
        <v>25.09</v>
      </c>
      <c r="T95" s="83">
        <v>0.745</v>
      </c>
      <c r="U95" s="5">
        <v>1</v>
      </c>
      <c r="V95" s="6" t="s">
        <v>1</v>
      </c>
      <c r="W95" s="1"/>
      <c r="X95" s="1"/>
    </row>
    <row r="96" spans="1:53" ht="16" customHeight="1" x14ac:dyDescent="0.2">
      <c r="A96" s="78" t="s">
        <v>572</v>
      </c>
      <c r="B96" s="47">
        <v>33756</v>
      </c>
      <c r="C96" s="52">
        <f t="shared" si="3"/>
        <v>6</v>
      </c>
      <c r="D96" s="52">
        <f>YEAR(Table1[[#This Row],[Measurement Date]])</f>
        <v>1992</v>
      </c>
      <c r="E96" s="34">
        <v>1</v>
      </c>
      <c r="F96" s="34">
        <v>1</v>
      </c>
      <c r="G96" s="13" t="s">
        <v>467</v>
      </c>
      <c r="H96" s="7" t="s">
        <v>16</v>
      </c>
      <c r="I96" s="32" t="s">
        <v>52</v>
      </c>
      <c r="J96" s="101" t="s">
        <v>53</v>
      </c>
      <c r="K96" s="102">
        <v>15.8</v>
      </c>
      <c r="L96" s="102"/>
      <c r="M96" s="129">
        <f>K96*1.02</f>
        <v>16.116</v>
      </c>
      <c r="N96" s="102"/>
      <c r="O96" s="102">
        <v>1.05</v>
      </c>
      <c r="P96" s="103" t="s">
        <v>46</v>
      </c>
      <c r="Q96" s="102">
        <v>0.84299999999999997</v>
      </c>
      <c r="R96" s="102">
        <v>25.1</v>
      </c>
      <c r="S96" s="102"/>
      <c r="T96" s="102">
        <v>0.745</v>
      </c>
      <c r="U96" s="102">
        <v>1</v>
      </c>
      <c r="V96" s="32" t="s">
        <v>1</v>
      </c>
      <c r="W96" s="36"/>
      <c r="X96" s="36" t="s">
        <v>270</v>
      </c>
    </row>
    <row r="97" spans="1:53" ht="16" customHeight="1" x14ac:dyDescent="0.2">
      <c r="A97" s="81" t="s">
        <v>573</v>
      </c>
      <c r="B97" s="23">
        <v>33786</v>
      </c>
      <c r="C97" s="4">
        <f t="shared" si="3"/>
        <v>7</v>
      </c>
      <c r="D97" s="4">
        <f>YEAR(Table1[[#This Row],[Measurement Date]])</f>
        <v>1992</v>
      </c>
      <c r="E97" s="5">
        <v>1</v>
      </c>
      <c r="F97" s="5">
        <v>1</v>
      </c>
      <c r="G97" s="13" t="s">
        <v>467</v>
      </c>
      <c r="H97" s="7" t="s">
        <v>8</v>
      </c>
      <c r="I97" s="7" t="s">
        <v>271</v>
      </c>
      <c r="J97" s="21" t="s">
        <v>54</v>
      </c>
      <c r="K97" s="83">
        <v>13.700000000000001</v>
      </c>
      <c r="L97" s="83"/>
      <c r="M97" s="29">
        <f>K97*1.01</f>
        <v>13.837000000000002</v>
      </c>
      <c r="N97" s="83"/>
      <c r="O97" s="83">
        <v>0.98950000000000005</v>
      </c>
      <c r="P97" s="95" t="s">
        <v>46</v>
      </c>
      <c r="Q97" s="83">
        <v>0.54600000000000004</v>
      </c>
      <c r="R97" s="83">
        <v>36.299999999999997</v>
      </c>
      <c r="S97" s="83"/>
      <c r="T97" s="83">
        <v>0.68400000000000005</v>
      </c>
      <c r="U97" s="83">
        <v>1</v>
      </c>
      <c r="V97" s="6" t="s">
        <v>1</v>
      </c>
      <c r="W97" s="6"/>
      <c r="X97" s="1" t="s">
        <v>451</v>
      </c>
    </row>
    <row r="98" spans="1:53" s="9" customFormat="1" ht="16" customHeight="1" x14ac:dyDescent="0.2">
      <c r="A98" s="78" t="s">
        <v>574</v>
      </c>
      <c r="B98" s="27">
        <v>33817</v>
      </c>
      <c r="C98" s="14">
        <f t="shared" si="3"/>
        <v>8</v>
      </c>
      <c r="D98" s="14">
        <f>YEAR(Table1[[#This Row],[Measurement Date]])</f>
        <v>1992</v>
      </c>
      <c r="E98" s="25">
        <v>2</v>
      </c>
      <c r="F98" s="25">
        <v>1</v>
      </c>
      <c r="G98" s="6" t="s">
        <v>467</v>
      </c>
      <c r="H98" s="6" t="s">
        <v>1012</v>
      </c>
      <c r="I98" s="13" t="s">
        <v>76</v>
      </c>
      <c r="J98" s="68" t="s">
        <v>73</v>
      </c>
      <c r="K98" s="92">
        <v>12.5</v>
      </c>
      <c r="L98" s="92"/>
      <c r="M98" s="92">
        <f>K98</f>
        <v>12.5</v>
      </c>
      <c r="N98" s="92"/>
      <c r="O98" s="92">
        <v>0.26</v>
      </c>
      <c r="P98" s="93" t="s">
        <v>46</v>
      </c>
      <c r="Q98" s="92">
        <v>1.621</v>
      </c>
      <c r="R98" s="92">
        <v>11.7</v>
      </c>
      <c r="S98" s="93"/>
      <c r="T98" s="92">
        <v>0.65800000000000003</v>
      </c>
      <c r="U98" s="92">
        <v>1</v>
      </c>
      <c r="V98" s="13" t="s">
        <v>1</v>
      </c>
      <c r="W98" s="18"/>
      <c r="X98" s="18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</row>
    <row r="99" spans="1:53" ht="16" customHeight="1" x14ac:dyDescent="0.2">
      <c r="A99" s="81" t="s">
        <v>575</v>
      </c>
      <c r="B99" s="23">
        <v>33909</v>
      </c>
      <c r="C99" s="4">
        <f t="shared" si="3"/>
        <v>11</v>
      </c>
      <c r="D99" s="4">
        <f>YEAR(Table1[[#This Row],[Measurement Date]])</f>
        <v>1992</v>
      </c>
      <c r="E99" s="5">
        <v>2</v>
      </c>
      <c r="F99" s="5">
        <v>1</v>
      </c>
      <c r="G99" s="26" t="s">
        <v>473</v>
      </c>
      <c r="H99" s="7" t="s">
        <v>477</v>
      </c>
      <c r="I99" s="6" t="s">
        <v>70</v>
      </c>
      <c r="J99" s="21" t="s">
        <v>71</v>
      </c>
      <c r="K99" s="83">
        <v>16.400000000000002</v>
      </c>
      <c r="L99" s="83"/>
      <c r="M99" s="44">
        <f>K99*1.01</f>
        <v>16.564000000000004</v>
      </c>
      <c r="N99" s="83"/>
      <c r="O99" s="44">
        <v>98</v>
      </c>
      <c r="P99" s="95" t="s">
        <v>48</v>
      </c>
      <c r="Q99" s="83">
        <v>0.622</v>
      </c>
      <c r="R99" s="83">
        <v>33.4</v>
      </c>
      <c r="S99" s="95"/>
      <c r="T99" s="83">
        <v>0.79</v>
      </c>
      <c r="U99" s="83">
        <v>1</v>
      </c>
      <c r="V99" s="6" t="s">
        <v>72</v>
      </c>
      <c r="W99" s="6"/>
      <c r="X99" s="1"/>
    </row>
    <row r="100" spans="1:53" ht="16" customHeight="1" x14ac:dyDescent="0.2">
      <c r="A100" s="78" t="s">
        <v>576</v>
      </c>
      <c r="B100" s="23">
        <v>33939</v>
      </c>
      <c r="C100" s="4">
        <f t="shared" si="3"/>
        <v>12</v>
      </c>
      <c r="D100" s="4">
        <f>YEAR(Table1[[#This Row],[Measurement Date]])</f>
        <v>1992</v>
      </c>
      <c r="E100" s="5">
        <v>2</v>
      </c>
      <c r="F100" s="5">
        <v>1</v>
      </c>
      <c r="G100" s="6" t="s">
        <v>467</v>
      </c>
      <c r="H100" s="6" t="s">
        <v>1012</v>
      </c>
      <c r="I100" s="6" t="s">
        <v>77</v>
      </c>
      <c r="J100" s="21" t="s">
        <v>2</v>
      </c>
      <c r="K100" s="83">
        <v>12.4</v>
      </c>
      <c r="L100" s="83"/>
      <c r="M100" s="83">
        <f>K100</f>
        <v>12.4</v>
      </c>
      <c r="N100" s="83"/>
      <c r="O100" s="44">
        <v>1</v>
      </c>
      <c r="P100" s="95" t="s">
        <v>47</v>
      </c>
      <c r="Q100" s="83">
        <v>2.2890000000000001</v>
      </c>
      <c r="R100" s="83">
        <v>7.9</v>
      </c>
      <c r="S100" s="95"/>
      <c r="T100" s="83">
        <v>0.68500000000000005</v>
      </c>
      <c r="U100" s="83">
        <v>1</v>
      </c>
      <c r="V100" s="6" t="s">
        <v>74</v>
      </c>
      <c r="W100" s="6"/>
      <c r="X100" s="1"/>
    </row>
    <row r="101" spans="1:53" ht="16" customHeight="1" x14ac:dyDescent="0.2">
      <c r="A101" s="81" t="s">
        <v>577</v>
      </c>
      <c r="B101" s="23">
        <v>34001</v>
      </c>
      <c r="C101" s="4">
        <f t="shared" si="3"/>
        <v>2</v>
      </c>
      <c r="D101" s="4">
        <f>YEAR(Table1[[#This Row],[Measurement Date]])</f>
        <v>1993</v>
      </c>
      <c r="E101" s="5" t="s">
        <v>41</v>
      </c>
      <c r="F101" s="5" t="s">
        <v>41</v>
      </c>
      <c r="G101" s="6" t="s">
        <v>467</v>
      </c>
      <c r="H101" s="6" t="s">
        <v>1012</v>
      </c>
      <c r="I101" s="11" t="s">
        <v>259</v>
      </c>
      <c r="J101" s="96" t="s">
        <v>145</v>
      </c>
      <c r="K101" s="5">
        <v>11.1</v>
      </c>
      <c r="M101" s="83">
        <f>K101</f>
        <v>11.1</v>
      </c>
      <c r="O101" s="4">
        <v>0.26</v>
      </c>
      <c r="Q101" s="4">
        <v>2.21</v>
      </c>
      <c r="R101" s="4">
        <v>7.44</v>
      </c>
      <c r="T101" s="4">
        <v>0.68</v>
      </c>
      <c r="U101" s="5">
        <v>1</v>
      </c>
      <c r="V101" s="6"/>
      <c r="X101" s="96"/>
    </row>
    <row r="102" spans="1:53" ht="16" customHeight="1" x14ac:dyDescent="0.2">
      <c r="A102" s="78" t="s">
        <v>578</v>
      </c>
      <c r="B102" s="23">
        <v>34001</v>
      </c>
      <c r="C102" s="4">
        <f t="shared" si="3"/>
        <v>2</v>
      </c>
      <c r="D102" s="4">
        <f>YEAR(Table1[[#This Row],[Measurement Date]])</f>
        <v>1993</v>
      </c>
      <c r="E102" s="5">
        <v>3</v>
      </c>
      <c r="F102" s="5">
        <v>3</v>
      </c>
      <c r="G102" s="26" t="s">
        <v>473</v>
      </c>
      <c r="H102" s="6" t="s">
        <v>474</v>
      </c>
      <c r="I102" s="6" t="s">
        <v>86</v>
      </c>
      <c r="J102" s="21" t="s">
        <v>7</v>
      </c>
      <c r="K102" s="83">
        <v>25.7</v>
      </c>
      <c r="L102" s="83"/>
      <c r="M102" s="44">
        <f>K102*1.01</f>
        <v>25.957000000000001</v>
      </c>
      <c r="N102" s="83"/>
      <c r="O102" s="83">
        <v>1.21</v>
      </c>
      <c r="P102" s="95" t="s">
        <v>47</v>
      </c>
      <c r="Q102" s="83"/>
      <c r="R102" s="83"/>
      <c r="S102" s="95"/>
      <c r="T102" s="83"/>
      <c r="U102" s="83">
        <v>74</v>
      </c>
      <c r="V102" s="6" t="s">
        <v>43</v>
      </c>
      <c r="W102" s="6"/>
      <c r="X102" s="1"/>
    </row>
    <row r="103" spans="1:53" ht="16" customHeight="1" x14ac:dyDescent="0.2">
      <c r="A103" s="81" t="s">
        <v>579</v>
      </c>
      <c r="B103" s="23">
        <v>34001</v>
      </c>
      <c r="C103" s="4">
        <f t="shared" si="3"/>
        <v>2</v>
      </c>
      <c r="D103" s="4">
        <v>1993</v>
      </c>
      <c r="G103" s="18" t="s">
        <v>467</v>
      </c>
      <c r="H103" s="1" t="s">
        <v>468</v>
      </c>
      <c r="I103" s="6" t="s">
        <v>261</v>
      </c>
      <c r="J103" s="11" t="s">
        <v>145</v>
      </c>
      <c r="K103" s="5"/>
      <c r="L103" s="5" t="s">
        <v>247</v>
      </c>
      <c r="M103" s="5">
        <v>11.1</v>
      </c>
      <c r="O103" s="5">
        <v>0.26</v>
      </c>
      <c r="Q103" s="5">
        <v>2.21</v>
      </c>
      <c r="R103" s="5">
        <v>7.44</v>
      </c>
      <c r="T103" s="5">
        <v>0.68</v>
      </c>
    </row>
    <row r="104" spans="1:53" ht="16" customHeight="1" x14ac:dyDescent="0.2">
      <c r="A104" s="78" t="s">
        <v>580</v>
      </c>
      <c r="B104" s="51">
        <v>34029</v>
      </c>
      <c r="C104" s="41">
        <f t="shared" si="3"/>
        <v>3</v>
      </c>
      <c r="D104" s="41">
        <f>YEAR(Table1[[#This Row],[Measurement Date]])</f>
        <v>1993</v>
      </c>
      <c r="E104" s="39">
        <v>3</v>
      </c>
      <c r="F104" s="39">
        <v>1</v>
      </c>
      <c r="G104" s="26" t="s">
        <v>473</v>
      </c>
      <c r="H104" s="7" t="s">
        <v>477</v>
      </c>
      <c r="I104" s="20" t="s">
        <v>78</v>
      </c>
      <c r="J104" s="87" t="s">
        <v>2</v>
      </c>
      <c r="K104" s="88">
        <v>17.2</v>
      </c>
      <c r="L104" s="88"/>
      <c r="M104" s="53">
        <f>K104*1.01</f>
        <v>17.372</v>
      </c>
      <c r="N104" s="88">
        <v>0.3</v>
      </c>
      <c r="O104" s="88">
        <v>100</v>
      </c>
      <c r="P104" s="97" t="s">
        <v>48</v>
      </c>
      <c r="Q104" s="88">
        <v>0.61</v>
      </c>
      <c r="R104" s="88">
        <v>36.4</v>
      </c>
      <c r="S104" s="97"/>
      <c r="T104" s="88">
        <v>0.77700000000000002</v>
      </c>
      <c r="U104" s="88">
        <v>1</v>
      </c>
      <c r="V104" s="20" t="s">
        <v>82</v>
      </c>
      <c r="W104" s="20"/>
      <c r="X104" s="28"/>
    </row>
    <row r="105" spans="1:53" ht="16" customHeight="1" x14ac:dyDescent="0.2">
      <c r="A105" s="78" t="s">
        <v>581</v>
      </c>
      <c r="B105" s="23">
        <v>34029</v>
      </c>
      <c r="C105" s="4">
        <f t="shared" si="3"/>
        <v>3</v>
      </c>
      <c r="D105" s="4">
        <f>YEAR(Table1[[#This Row],[Measurement Date]])</f>
        <v>1993</v>
      </c>
      <c r="E105" s="5">
        <v>3</v>
      </c>
      <c r="F105" s="5">
        <v>1</v>
      </c>
      <c r="G105" s="26" t="s">
        <v>473</v>
      </c>
      <c r="H105" s="6" t="s">
        <v>465</v>
      </c>
      <c r="I105" s="6" t="s">
        <v>79</v>
      </c>
      <c r="J105" s="21" t="s">
        <v>81</v>
      </c>
      <c r="K105" s="83">
        <v>14.2</v>
      </c>
      <c r="L105" s="83"/>
      <c r="M105" s="44">
        <f>K105*1.01</f>
        <v>14.341999999999999</v>
      </c>
      <c r="N105" s="83"/>
      <c r="O105" s="83">
        <v>100</v>
      </c>
      <c r="P105" s="95" t="s">
        <v>48</v>
      </c>
      <c r="Q105" s="83">
        <v>0.60799999999999998</v>
      </c>
      <c r="R105" s="83">
        <v>30</v>
      </c>
      <c r="S105" s="95"/>
      <c r="T105" s="83">
        <v>0.78100000000000003</v>
      </c>
      <c r="U105" s="83">
        <v>1</v>
      </c>
      <c r="V105" s="6" t="s">
        <v>82</v>
      </c>
      <c r="W105" s="6"/>
      <c r="X105" s="1"/>
    </row>
    <row r="106" spans="1:53" ht="16" customHeight="1" x14ac:dyDescent="0.2">
      <c r="A106" s="81" t="s">
        <v>582</v>
      </c>
      <c r="B106" s="23">
        <v>34060</v>
      </c>
      <c r="C106" s="4">
        <f t="shared" si="3"/>
        <v>4</v>
      </c>
      <c r="D106" s="4">
        <f>YEAR(Table1[[#This Row],[Measurement Date]])</f>
        <v>1993</v>
      </c>
      <c r="E106" s="5">
        <v>2</v>
      </c>
      <c r="F106" s="5">
        <v>1</v>
      </c>
      <c r="G106" s="26" t="s">
        <v>473</v>
      </c>
      <c r="H106" s="6" t="s">
        <v>475</v>
      </c>
      <c r="I106" s="6" t="s">
        <v>65</v>
      </c>
      <c r="J106" s="21" t="s">
        <v>42</v>
      </c>
      <c r="K106" s="83">
        <v>21.6</v>
      </c>
      <c r="L106" s="83"/>
      <c r="M106" s="44">
        <f>K106*1.01</f>
        <v>21.816000000000003</v>
      </c>
      <c r="N106" s="83"/>
      <c r="O106" s="83">
        <v>45.7</v>
      </c>
      <c r="P106" s="95" t="s">
        <v>46</v>
      </c>
      <c r="Q106" s="83">
        <v>0.69399999999999995</v>
      </c>
      <c r="R106" s="83">
        <v>39.4</v>
      </c>
      <c r="S106" s="95"/>
      <c r="T106" s="83">
        <v>0.78100000000000003</v>
      </c>
      <c r="U106" s="83">
        <v>1</v>
      </c>
      <c r="V106" s="6" t="s">
        <v>43</v>
      </c>
      <c r="W106" s="6"/>
      <c r="X106" s="6" t="s">
        <v>944</v>
      </c>
    </row>
    <row r="107" spans="1:53" s="10" customFormat="1" ht="16" customHeight="1" x14ac:dyDescent="0.2">
      <c r="A107" s="78" t="s">
        <v>583</v>
      </c>
      <c r="B107" s="27">
        <v>34121</v>
      </c>
      <c r="C107" s="14">
        <f t="shared" si="3"/>
        <v>6</v>
      </c>
      <c r="D107" s="14">
        <f>YEAR(Table1[[#This Row],[Measurement Date]])</f>
        <v>1993</v>
      </c>
      <c r="E107" s="25">
        <v>3</v>
      </c>
      <c r="F107" s="25">
        <v>1</v>
      </c>
      <c r="G107" s="13" t="s">
        <v>1133</v>
      </c>
      <c r="H107" t="s">
        <v>462</v>
      </c>
      <c r="I107" s="13" t="s">
        <v>336</v>
      </c>
      <c r="J107" s="68" t="s">
        <v>1</v>
      </c>
      <c r="K107" s="92">
        <v>29.5</v>
      </c>
      <c r="L107" s="92"/>
      <c r="M107" s="33">
        <f>K107</f>
        <v>29.5</v>
      </c>
      <c r="N107" s="92"/>
      <c r="O107" s="92">
        <v>0.25</v>
      </c>
      <c r="P107" s="93" t="s">
        <v>48</v>
      </c>
      <c r="Q107" s="92">
        <v>2.3849999999999998</v>
      </c>
      <c r="R107" s="33">
        <v>14</v>
      </c>
      <c r="S107" s="92"/>
      <c r="T107" s="92">
        <v>0.88500000000000001</v>
      </c>
      <c r="U107" s="92">
        <v>1</v>
      </c>
      <c r="V107" s="13" t="s">
        <v>1</v>
      </c>
      <c r="W107" s="14"/>
      <c r="X107" s="18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</row>
    <row r="108" spans="1:53" ht="16" customHeight="1" x14ac:dyDescent="0.2">
      <c r="A108" s="81" t="s">
        <v>584</v>
      </c>
      <c r="B108" s="23">
        <v>34121</v>
      </c>
      <c r="C108" s="4">
        <f t="shared" si="3"/>
        <v>6</v>
      </c>
      <c r="D108" s="4">
        <f>YEAR(Table1[[#This Row],[Measurement Date]])</f>
        <v>1993</v>
      </c>
      <c r="E108" s="5">
        <v>3</v>
      </c>
      <c r="F108" s="5">
        <v>1</v>
      </c>
      <c r="G108" s="13" t="s">
        <v>467</v>
      </c>
      <c r="H108" s="7" t="s">
        <v>8</v>
      </c>
      <c r="I108" s="7" t="s">
        <v>80</v>
      </c>
      <c r="J108" s="21" t="s">
        <v>1</v>
      </c>
      <c r="K108" s="83">
        <v>13.900000000000002</v>
      </c>
      <c r="L108" s="83"/>
      <c r="M108" s="29">
        <f>K108*1.01</f>
        <v>14.039000000000001</v>
      </c>
      <c r="N108" s="83"/>
      <c r="O108" s="83">
        <v>6.6360000000000001</v>
      </c>
      <c r="P108" s="95" t="s">
        <v>48</v>
      </c>
      <c r="Q108" s="83">
        <v>0.64400000000000002</v>
      </c>
      <c r="R108" s="83">
        <v>29.9</v>
      </c>
      <c r="S108" s="95"/>
      <c r="T108" s="83">
        <v>0.72199999999999998</v>
      </c>
      <c r="U108" s="83">
        <v>1</v>
      </c>
      <c r="V108" s="6" t="s">
        <v>1</v>
      </c>
      <c r="W108" s="6"/>
      <c r="X108" s="168" t="s">
        <v>945</v>
      </c>
    </row>
    <row r="109" spans="1:53" ht="16" customHeight="1" x14ac:dyDescent="0.2">
      <c r="A109" s="78" t="s">
        <v>585</v>
      </c>
      <c r="B109" s="42">
        <v>34151</v>
      </c>
      <c r="C109" s="43">
        <f t="shared" si="3"/>
        <v>7</v>
      </c>
      <c r="D109" s="43">
        <f>YEAR(Table1[[#This Row],[Measurement Date]])</f>
        <v>1993</v>
      </c>
      <c r="E109" s="34">
        <v>3</v>
      </c>
      <c r="F109" s="34">
        <v>3</v>
      </c>
      <c r="G109" s="13" t="s">
        <v>1133</v>
      </c>
      <c r="H109" s="6" t="s">
        <v>464</v>
      </c>
      <c r="I109" s="32" t="s">
        <v>343</v>
      </c>
      <c r="J109" s="101" t="s">
        <v>1</v>
      </c>
      <c r="K109" s="102">
        <v>29.7</v>
      </c>
      <c r="L109" s="102"/>
      <c r="M109" s="46">
        <f>K109</f>
        <v>29.7</v>
      </c>
      <c r="N109" s="102"/>
      <c r="O109" s="102">
        <v>0.10299999999999999</v>
      </c>
      <c r="P109" s="103" t="s">
        <v>47</v>
      </c>
      <c r="Q109" s="34"/>
      <c r="R109" s="34"/>
      <c r="S109" s="34"/>
      <c r="T109" s="102"/>
      <c r="U109" s="102">
        <v>350</v>
      </c>
      <c r="V109" s="32" t="s">
        <v>43</v>
      </c>
      <c r="W109" s="43"/>
      <c r="X109" s="36"/>
    </row>
    <row r="110" spans="1:53" ht="16" customHeight="1" x14ac:dyDescent="0.2">
      <c r="A110" s="81" t="s">
        <v>586</v>
      </c>
      <c r="B110" s="82">
        <v>34151</v>
      </c>
      <c r="C110" s="61">
        <f t="shared" si="3"/>
        <v>7</v>
      </c>
      <c r="D110" s="61">
        <f>YEAR(Table1[[#This Row],[Measurement Date]])</f>
        <v>1993</v>
      </c>
      <c r="E110" s="5" t="s">
        <v>41</v>
      </c>
      <c r="F110" s="5" t="s">
        <v>41</v>
      </c>
      <c r="G110" s="13" t="s">
        <v>467</v>
      </c>
      <c r="H110" s="7" t="s">
        <v>8</v>
      </c>
      <c r="I110" s="110" t="s">
        <v>1059</v>
      </c>
      <c r="J110" s="21" t="s">
        <v>213</v>
      </c>
      <c r="K110" s="5"/>
      <c r="L110" s="83">
        <v>14.099999999999998</v>
      </c>
      <c r="M110" s="29">
        <f>L110</f>
        <v>14.099999999999998</v>
      </c>
      <c r="O110" s="83">
        <v>1.0029999999999999</v>
      </c>
      <c r="Q110" s="83">
        <v>0.60399999999999998</v>
      </c>
      <c r="S110" s="83">
        <v>34.299999999999997</v>
      </c>
      <c r="T110" s="83">
        <v>0.67900000000000005</v>
      </c>
      <c r="U110" s="5">
        <v>1</v>
      </c>
      <c r="V110" s="6" t="s">
        <v>1</v>
      </c>
      <c r="W110" s="3">
        <f>Q110*S110*T110/(L110)</f>
        <v>0.99765807092198588</v>
      </c>
      <c r="X110" s="21"/>
    </row>
    <row r="111" spans="1:53" ht="16" customHeight="1" x14ac:dyDescent="0.2">
      <c r="A111" s="78" t="s">
        <v>587</v>
      </c>
      <c r="B111" s="98">
        <v>34182</v>
      </c>
      <c r="C111" s="99">
        <f t="shared" si="3"/>
        <v>8</v>
      </c>
      <c r="D111" s="99">
        <f>YEAR(Table1[[#This Row],[Measurement Date]])</f>
        <v>1993</v>
      </c>
      <c r="E111" s="34" t="s">
        <v>41</v>
      </c>
      <c r="F111" s="34" t="s">
        <v>41</v>
      </c>
      <c r="G111" s="13" t="s">
        <v>467</v>
      </c>
      <c r="H111" s="7" t="s">
        <v>8</v>
      </c>
      <c r="I111" s="105" t="s">
        <v>211</v>
      </c>
      <c r="J111" s="101" t="s">
        <v>213</v>
      </c>
      <c r="K111" s="34"/>
      <c r="L111" s="102">
        <v>14.899999999999999</v>
      </c>
      <c r="M111" s="54">
        <f>L111</f>
        <v>14.899999999999999</v>
      </c>
      <c r="N111" s="34"/>
      <c r="O111" s="102">
        <v>0.502</v>
      </c>
      <c r="P111" s="34"/>
      <c r="Q111" s="102">
        <v>0.61299999999999999</v>
      </c>
      <c r="R111" s="34"/>
      <c r="S111" s="102">
        <v>33.619999999999997</v>
      </c>
      <c r="T111" s="102">
        <v>0.72499999999999998</v>
      </c>
      <c r="U111" s="34">
        <v>1</v>
      </c>
      <c r="V111" s="32" t="s">
        <v>1</v>
      </c>
      <c r="W111" s="153">
        <f>Q111*S111*T111/(L111)</f>
        <v>1.002789832214765</v>
      </c>
      <c r="X111" s="154"/>
    </row>
    <row r="112" spans="1:53" ht="16" customHeight="1" x14ac:dyDescent="0.2">
      <c r="A112" s="81" t="s">
        <v>588</v>
      </c>
      <c r="B112" s="82">
        <v>34213</v>
      </c>
      <c r="C112" s="61">
        <f t="shared" si="3"/>
        <v>9</v>
      </c>
      <c r="D112" s="61">
        <f>YEAR(Table1[[#This Row],[Measurement Date]])</f>
        <v>1993</v>
      </c>
      <c r="E112" s="5" t="s">
        <v>41</v>
      </c>
      <c r="F112" s="5" t="s">
        <v>41</v>
      </c>
      <c r="G112" s="13" t="s">
        <v>467</v>
      </c>
      <c r="H112" s="7" t="s">
        <v>8</v>
      </c>
      <c r="I112" s="110" t="s">
        <v>1060</v>
      </c>
      <c r="J112" s="21" t="s">
        <v>1</v>
      </c>
      <c r="K112" s="5"/>
      <c r="L112" s="83">
        <v>15</v>
      </c>
      <c r="M112" s="29">
        <f>L112</f>
        <v>15</v>
      </c>
      <c r="O112" s="83">
        <v>0.42199999999999999</v>
      </c>
      <c r="Q112" s="83">
        <v>0.66100000000000003</v>
      </c>
      <c r="S112" s="83">
        <v>29.75</v>
      </c>
      <c r="T112" s="83">
        <v>0.76400000000000001</v>
      </c>
      <c r="U112" s="5">
        <v>1</v>
      </c>
      <c r="V112" s="6" t="s">
        <v>1</v>
      </c>
      <c r="W112" s="3">
        <f>Q112*S112*T112/(L112)</f>
        <v>1.0015912666666666</v>
      </c>
      <c r="X112" s="21"/>
    </row>
    <row r="113" spans="1:53" ht="16" customHeight="1" x14ac:dyDescent="0.2">
      <c r="A113" s="78" t="s">
        <v>589</v>
      </c>
      <c r="B113" s="82">
        <v>34243</v>
      </c>
      <c r="C113" s="61">
        <f t="shared" si="3"/>
        <v>10</v>
      </c>
      <c r="D113" s="61">
        <f>YEAR(Table1[[#This Row],[Measurement Date]])</f>
        <v>1993</v>
      </c>
      <c r="E113" s="5" t="s">
        <v>41</v>
      </c>
      <c r="F113" s="5" t="s">
        <v>41</v>
      </c>
      <c r="G113" s="13" t="s">
        <v>467</v>
      </c>
      <c r="H113" s="7" t="s">
        <v>8</v>
      </c>
      <c r="I113" s="110" t="s">
        <v>1060</v>
      </c>
      <c r="J113" s="21" t="s">
        <v>1</v>
      </c>
      <c r="K113" s="5"/>
      <c r="L113" s="83">
        <v>15.9</v>
      </c>
      <c r="M113" s="29">
        <f>L113</f>
        <v>15.9</v>
      </c>
      <c r="O113" s="83">
        <v>0.437</v>
      </c>
      <c r="Q113" s="83">
        <v>0.64900000000000002</v>
      </c>
      <c r="S113" s="83">
        <v>31.88</v>
      </c>
      <c r="T113" s="83">
        <v>0.76600000000000001</v>
      </c>
      <c r="U113" s="5">
        <v>1</v>
      </c>
      <c r="V113" s="6" t="s">
        <v>1</v>
      </c>
      <c r="W113" s="3">
        <f>Q113*S113*T113/(L113)</f>
        <v>0.99676930314465406</v>
      </c>
      <c r="X113" s="21"/>
    </row>
    <row r="114" spans="1:53" ht="16" customHeight="1" x14ac:dyDescent="0.2">
      <c r="A114" s="81" t="s">
        <v>590</v>
      </c>
      <c r="B114" s="82">
        <v>34335</v>
      </c>
      <c r="C114" s="61">
        <f t="shared" si="3"/>
        <v>1</v>
      </c>
      <c r="D114" s="61">
        <f>YEAR(Table1[[#This Row],[Measurement Date]])</f>
        <v>1994</v>
      </c>
      <c r="E114" s="5" t="s">
        <v>41</v>
      </c>
      <c r="F114" s="5" t="s">
        <v>41</v>
      </c>
      <c r="G114" s="13" t="s">
        <v>467</v>
      </c>
      <c r="H114" s="7" t="s">
        <v>8</v>
      </c>
      <c r="I114" s="110" t="s">
        <v>1060</v>
      </c>
      <c r="J114" s="21" t="s">
        <v>1</v>
      </c>
      <c r="K114" s="5"/>
      <c r="L114" s="83">
        <v>16.400000000000002</v>
      </c>
      <c r="M114" s="29">
        <f>L114</f>
        <v>16.400000000000002</v>
      </c>
      <c r="O114" s="83">
        <v>0.41799999999999998</v>
      </c>
      <c r="Q114" s="83">
        <v>0.66</v>
      </c>
      <c r="S114" s="83">
        <v>31.53</v>
      </c>
      <c r="T114" s="83">
        <v>0.78700000000000003</v>
      </c>
      <c r="U114" s="5">
        <v>1</v>
      </c>
      <c r="V114" s="6" t="s">
        <v>1</v>
      </c>
      <c r="W114" s="3">
        <f>Q114*S114*T114/(L114)</f>
        <v>0.99861662195121959</v>
      </c>
      <c r="X114" s="155"/>
    </row>
    <row r="115" spans="1:53" ht="16" customHeight="1" x14ac:dyDescent="0.2">
      <c r="A115" s="78" t="s">
        <v>591</v>
      </c>
      <c r="B115" s="23">
        <v>34394</v>
      </c>
      <c r="C115" s="4">
        <f t="shared" si="3"/>
        <v>3</v>
      </c>
      <c r="D115" s="4">
        <f>YEAR(Table1[[#This Row],[Measurement Date]])</f>
        <v>1994</v>
      </c>
      <c r="E115" s="5">
        <v>4</v>
      </c>
      <c r="F115" s="5">
        <v>1</v>
      </c>
      <c r="G115" s="26" t="s">
        <v>473</v>
      </c>
      <c r="H115" s="6" t="s">
        <v>475</v>
      </c>
      <c r="I115" s="6" t="s">
        <v>65</v>
      </c>
      <c r="J115" s="21" t="s">
        <v>42</v>
      </c>
      <c r="K115" s="83">
        <v>23.5</v>
      </c>
      <c r="L115" s="83"/>
      <c r="M115" s="44">
        <f>K115*1.01</f>
        <v>23.734999999999999</v>
      </c>
      <c r="N115" s="83"/>
      <c r="O115" s="83">
        <v>4</v>
      </c>
      <c r="P115" s="95" t="s">
        <v>46</v>
      </c>
      <c r="Q115" s="83">
        <v>0.70199999999999996</v>
      </c>
      <c r="R115" s="83">
        <v>41.2</v>
      </c>
      <c r="S115" s="95"/>
      <c r="T115" s="83">
        <v>0.81200000000000006</v>
      </c>
      <c r="U115" s="83">
        <v>1</v>
      </c>
      <c r="V115" s="6" t="s">
        <v>43</v>
      </c>
      <c r="W115" s="6"/>
      <c r="X115" s="1"/>
    </row>
    <row r="116" spans="1:53" ht="16" customHeight="1" x14ac:dyDescent="0.2">
      <c r="A116" s="81" t="s">
        <v>592</v>
      </c>
      <c r="B116" s="23">
        <v>34394</v>
      </c>
      <c r="C116" s="4">
        <f t="shared" si="3"/>
        <v>3</v>
      </c>
      <c r="D116" s="4">
        <f>YEAR(Table1[[#This Row],[Measurement Date]])</f>
        <v>1994</v>
      </c>
      <c r="E116" s="5">
        <v>4</v>
      </c>
      <c r="F116" s="5">
        <v>1</v>
      </c>
      <c r="G116" s="26" t="s">
        <v>473</v>
      </c>
      <c r="H116" s="7" t="s">
        <v>477</v>
      </c>
      <c r="J116" s="21" t="s">
        <v>45</v>
      </c>
      <c r="K116" s="83">
        <v>17.8</v>
      </c>
      <c r="L116" s="83"/>
      <c r="M116" s="44">
        <f>K116*1.01</f>
        <v>17.978000000000002</v>
      </c>
      <c r="N116" s="83"/>
      <c r="O116" s="83">
        <v>1</v>
      </c>
      <c r="P116" s="95" t="s">
        <v>46</v>
      </c>
      <c r="Q116" s="83">
        <v>0.628</v>
      </c>
      <c r="R116" s="83">
        <v>36.200000000000003</v>
      </c>
      <c r="S116" s="95"/>
      <c r="T116" s="83">
        <v>0.78500000000000003</v>
      </c>
      <c r="U116" s="83">
        <v>1</v>
      </c>
      <c r="V116" s="6" t="s">
        <v>43</v>
      </c>
      <c r="W116" s="6"/>
      <c r="X116" s="1"/>
    </row>
    <row r="117" spans="1:53" ht="16" customHeight="1" x14ac:dyDescent="0.2">
      <c r="A117" s="78" t="s">
        <v>593</v>
      </c>
      <c r="B117" s="23">
        <v>34394</v>
      </c>
      <c r="C117" s="4">
        <f t="shared" si="3"/>
        <v>3</v>
      </c>
      <c r="D117" s="4">
        <f>YEAR(Table1[[#This Row],[Measurement Date]])</f>
        <v>1994</v>
      </c>
      <c r="E117" s="5">
        <v>4</v>
      </c>
      <c r="F117" s="5">
        <v>3</v>
      </c>
      <c r="G117" s="166" t="s">
        <v>1133</v>
      </c>
      <c r="H117" s="55" t="s">
        <v>464</v>
      </c>
      <c r="I117" s="6" t="s">
        <v>57</v>
      </c>
      <c r="J117" s="21" t="s">
        <v>1</v>
      </c>
      <c r="K117" s="83">
        <v>30.2</v>
      </c>
      <c r="L117" s="83"/>
      <c r="M117" s="44">
        <f>K117</f>
        <v>30.2</v>
      </c>
      <c r="N117" s="83"/>
      <c r="O117" s="83">
        <v>0.10299999999999999</v>
      </c>
      <c r="P117" s="95" t="s">
        <v>47</v>
      </c>
      <c r="T117" s="83"/>
      <c r="U117" s="83">
        <v>180</v>
      </c>
      <c r="V117" s="6" t="s">
        <v>43</v>
      </c>
      <c r="W117" s="4"/>
      <c r="X117" s="1"/>
    </row>
    <row r="118" spans="1:53" ht="16" customHeight="1" x14ac:dyDescent="0.2">
      <c r="A118" s="81" t="s">
        <v>594</v>
      </c>
      <c r="B118" s="23">
        <v>34394</v>
      </c>
      <c r="C118" s="4">
        <f t="shared" si="3"/>
        <v>3</v>
      </c>
      <c r="D118" s="4">
        <v>1994</v>
      </c>
      <c r="G118" s="18" t="s">
        <v>467</v>
      </c>
      <c r="H118" s="1" t="s">
        <v>468</v>
      </c>
      <c r="I118" s="6" t="s">
        <v>261</v>
      </c>
      <c r="J118" s="11" t="s">
        <v>145</v>
      </c>
      <c r="K118" s="5"/>
      <c r="M118" s="5">
        <v>11.3</v>
      </c>
      <c r="O118" s="5">
        <v>0.26</v>
      </c>
      <c r="Q118" s="5">
        <v>2.21</v>
      </c>
      <c r="R118" s="5">
        <v>7.47</v>
      </c>
      <c r="T118" s="5">
        <v>0.68400000000000005</v>
      </c>
    </row>
    <row r="119" spans="1:53" ht="16" customHeight="1" x14ac:dyDescent="0.2">
      <c r="A119" s="78" t="s">
        <v>595</v>
      </c>
      <c r="B119" s="23">
        <v>34425</v>
      </c>
      <c r="C119" s="4">
        <f t="shared" si="3"/>
        <v>4</v>
      </c>
      <c r="D119" s="4">
        <f>YEAR(Table1[[#This Row],[Measurement Date]])</f>
        <v>1994</v>
      </c>
      <c r="E119" s="5" t="s">
        <v>41</v>
      </c>
      <c r="F119" s="5" t="s">
        <v>41</v>
      </c>
      <c r="G119" s="13" t="s">
        <v>467</v>
      </c>
      <c r="H119" s="6" t="s">
        <v>1012</v>
      </c>
      <c r="I119" s="11" t="s">
        <v>260</v>
      </c>
      <c r="J119" s="96" t="s">
        <v>145</v>
      </c>
      <c r="K119" s="5">
        <v>11.27</v>
      </c>
      <c r="M119" s="83">
        <f>K119</f>
        <v>11.27</v>
      </c>
      <c r="O119" s="4">
        <v>0.27</v>
      </c>
      <c r="Q119" s="4">
        <v>2.21</v>
      </c>
      <c r="R119" s="4">
        <v>7.47</v>
      </c>
      <c r="T119" s="4">
        <v>0.68400000000000005</v>
      </c>
      <c r="U119" s="5">
        <v>1</v>
      </c>
      <c r="V119" s="6"/>
      <c r="W119" s="4"/>
      <c r="X119" s="96"/>
    </row>
    <row r="120" spans="1:53" ht="16" customHeight="1" x14ac:dyDescent="0.2">
      <c r="A120" s="81" t="s">
        <v>596</v>
      </c>
      <c r="B120" s="23">
        <v>34425</v>
      </c>
      <c r="C120" s="4">
        <f t="shared" si="3"/>
        <v>4</v>
      </c>
      <c r="D120" s="4">
        <f>YEAR(Table1[[#This Row],[Measurement Date]])</f>
        <v>1994</v>
      </c>
      <c r="E120" s="5">
        <v>6</v>
      </c>
      <c r="F120" s="5">
        <v>4</v>
      </c>
      <c r="G120" s="26" t="s">
        <v>473</v>
      </c>
      <c r="H120" s="6" t="s">
        <v>465</v>
      </c>
      <c r="I120" s="6" t="s">
        <v>87</v>
      </c>
      <c r="J120" s="21" t="s">
        <v>89</v>
      </c>
      <c r="K120" s="83">
        <v>17.299999999999997</v>
      </c>
      <c r="L120" s="83"/>
      <c r="M120" s="44">
        <f>K120*1.01</f>
        <v>17.472999999999999</v>
      </c>
      <c r="N120" s="83"/>
      <c r="O120" s="83">
        <v>4</v>
      </c>
      <c r="P120" s="95" t="s">
        <v>46</v>
      </c>
      <c r="Q120" s="83">
        <v>0.65500000000000003</v>
      </c>
      <c r="R120" s="83">
        <v>32.5</v>
      </c>
      <c r="S120" s="95"/>
      <c r="T120" s="83">
        <v>0.81100000000000005</v>
      </c>
      <c r="U120" s="83">
        <v>1</v>
      </c>
      <c r="V120" s="6" t="s">
        <v>88</v>
      </c>
      <c r="W120" s="1"/>
      <c r="X120" s="1"/>
    </row>
    <row r="121" spans="1:53" ht="16" customHeight="1" x14ac:dyDescent="0.2">
      <c r="A121" s="78" t="s">
        <v>597</v>
      </c>
      <c r="B121" s="23">
        <v>34425</v>
      </c>
      <c r="C121" s="4">
        <f t="shared" si="3"/>
        <v>4</v>
      </c>
      <c r="D121" s="4">
        <f>YEAR(Table1[[#This Row],[Measurement Date]])</f>
        <v>1994</v>
      </c>
      <c r="E121" s="5">
        <v>6</v>
      </c>
      <c r="F121" s="5">
        <v>4</v>
      </c>
      <c r="G121" s="13" t="s">
        <v>467</v>
      </c>
      <c r="H121" s="7" t="s">
        <v>8</v>
      </c>
      <c r="I121" s="7" t="s">
        <v>80</v>
      </c>
      <c r="J121" s="21" t="s">
        <v>1</v>
      </c>
      <c r="K121" s="83">
        <v>17.100000000000001</v>
      </c>
      <c r="L121" s="83"/>
      <c r="M121" s="29">
        <f>K121*1.01</f>
        <v>17.271000000000001</v>
      </c>
      <c r="N121" s="83"/>
      <c r="O121" s="83">
        <v>0.41299999999999998</v>
      </c>
      <c r="P121" s="95" t="s">
        <v>48</v>
      </c>
      <c r="Q121" s="83">
        <v>0.65400000000000003</v>
      </c>
      <c r="R121" s="83">
        <v>33.9</v>
      </c>
      <c r="S121" s="95"/>
      <c r="T121" s="83">
        <v>0.77100000000000002</v>
      </c>
      <c r="U121" s="83">
        <v>1</v>
      </c>
      <c r="V121" s="6" t="s">
        <v>1</v>
      </c>
      <c r="W121" s="6"/>
      <c r="X121" s="1"/>
    </row>
    <row r="122" spans="1:53" ht="16" customHeight="1" x14ac:dyDescent="0.2">
      <c r="A122" s="78" t="s">
        <v>598</v>
      </c>
      <c r="B122" s="23">
        <v>34578</v>
      </c>
      <c r="C122" s="4">
        <f t="shared" si="3"/>
        <v>9</v>
      </c>
      <c r="D122" s="4">
        <f>YEAR(Table1[[#This Row],[Measurement Date]])</f>
        <v>1994</v>
      </c>
      <c r="E122" s="5">
        <v>5</v>
      </c>
      <c r="F122" s="5">
        <v>1</v>
      </c>
      <c r="G122" s="26" t="s">
        <v>473</v>
      </c>
      <c r="H122" s="6" t="s">
        <v>475</v>
      </c>
      <c r="I122" s="6" t="s">
        <v>65</v>
      </c>
      <c r="J122" s="21" t="s">
        <v>42</v>
      </c>
      <c r="K122" s="83">
        <v>24</v>
      </c>
      <c r="L122" s="83"/>
      <c r="M122" s="44">
        <f>K122*1.01</f>
        <v>24.240000000000002</v>
      </c>
      <c r="N122" s="83"/>
      <c r="O122" s="83">
        <v>4</v>
      </c>
      <c r="P122" s="95" t="s">
        <v>46</v>
      </c>
      <c r="Q122" s="83">
        <v>0.70899999999999996</v>
      </c>
      <c r="R122" s="83">
        <v>40.9</v>
      </c>
      <c r="S122" s="95"/>
      <c r="T122" s="83">
        <v>0.82699999999999996</v>
      </c>
      <c r="U122" s="83">
        <v>1</v>
      </c>
      <c r="V122" s="6" t="s">
        <v>43</v>
      </c>
      <c r="W122" s="6"/>
      <c r="X122" s="1"/>
    </row>
    <row r="123" spans="1:53" ht="16" customHeight="1" x14ac:dyDescent="0.2">
      <c r="A123" s="81" t="s">
        <v>599</v>
      </c>
      <c r="B123" s="23">
        <v>34578</v>
      </c>
      <c r="C123" s="4">
        <f t="shared" si="3"/>
        <v>9</v>
      </c>
      <c r="D123" s="4">
        <f>YEAR(Table1[[#This Row],[Measurement Date]])</f>
        <v>1994</v>
      </c>
      <c r="E123" s="5">
        <v>5</v>
      </c>
      <c r="F123" s="5">
        <v>1</v>
      </c>
      <c r="G123" s="26" t="s">
        <v>473</v>
      </c>
      <c r="H123" s="6" t="s">
        <v>465</v>
      </c>
      <c r="I123" s="6" t="s">
        <v>84</v>
      </c>
      <c r="J123" s="21" t="s">
        <v>85</v>
      </c>
      <c r="K123" s="83">
        <v>17</v>
      </c>
      <c r="L123" s="83"/>
      <c r="M123" s="44">
        <f>K123*1.01</f>
        <v>17.170000000000002</v>
      </c>
      <c r="N123" s="83"/>
      <c r="O123" s="83">
        <v>4.0199999999999996</v>
      </c>
      <c r="P123" s="95" t="s">
        <v>46</v>
      </c>
      <c r="Q123" s="83">
        <v>0.65100000000000002</v>
      </c>
      <c r="R123" s="83">
        <v>32.6</v>
      </c>
      <c r="S123" s="95"/>
      <c r="T123" s="83">
        <v>0.80300000000000005</v>
      </c>
      <c r="U123" s="83">
        <v>1</v>
      </c>
      <c r="V123" s="6" t="s">
        <v>43</v>
      </c>
      <c r="W123" s="1"/>
      <c r="X123" s="1"/>
    </row>
    <row r="124" spans="1:53" ht="16" customHeight="1" x14ac:dyDescent="0.2">
      <c r="A124" s="78" t="s">
        <v>600</v>
      </c>
      <c r="B124" s="89">
        <v>34608</v>
      </c>
      <c r="C124" s="90">
        <f t="shared" si="3"/>
        <v>10</v>
      </c>
      <c r="D124" s="90">
        <f>YEAR(Table1[[#This Row],[Measurement Date]])</f>
        <v>1994</v>
      </c>
      <c r="E124" s="25" t="s">
        <v>41</v>
      </c>
      <c r="F124" s="25" t="s">
        <v>41</v>
      </c>
      <c r="G124" s="13" t="s">
        <v>467</v>
      </c>
      <c r="H124" s="7" t="s">
        <v>8</v>
      </c>
      <c r="I124" s="106" t="s">
        <v>210</v>
      </c>
      <c r="J124" s="68" t="s">
        <v>1</v>
      </c>
      <c r="K124" s="25"/>
      <c r="L124" s="92">
        <v>17.100000000000001</v>
      </c>
      <c r="M124" s="49">
        <f>L124</f>
        <v>17.100000000000001</v>
      </c>
      <c r="N124" s="25"/>
      <c r="O124" s="92">
        <v>0.41299999999999998</v>
      </c>
      <c r="P124" s="25"/>
      <c r="Q124" s="92">
        <v>0.65400000000000003</v>
      </c>
      <c r="R124" s="25"/>
      <c r="S124" s="92">
        <v>33.9</v>
      </c>
      <c r="T124" s="92">
        <v>0.77100000000000002</v>
      </c>
      <c r="U124" s="25">
        <v>1</v>
      </c>
      <c r="V124" s="13"/>
      <c r="W124" s="12">
        <f>Q124*S124*T124/(L124)</f>
        <v>0.99962178947368407</v>
      </c>
      <c r="X124" s="152" t="s">
        <v>948</v>
      </c>
    </row>
    <row r="125" spans="1:53" ht="16" customHeight="1" x14ac:dyDescent="0.2">
      <c r="A125" s="81" t="s">
        <v>601</v>
      </c>
      <c r="B125" s="23">
        <v>34639</v>
      </c>
      <c r="C125" s="4">
        <f t="shared" si="3"/>
        <v>11</v>
      </c>
      <c r="D125" s="4">
        <f>YEAR(Table1[[#This Row],[Measurement Date]])</f>
        <v>1994</v>
      </c>
      <c r="E125" s="5">
        <v>6</v>
      </c>
      <c r="F125" s="5">
        <v>1</v>
      </c>
      <c r="G125" s="13" t="s">
        <v>467</v>
      </c>
      <c r="H125" s="7" t="s">
        <v>8</v>
      </c>
      <c r="I125" s="7" t="s">
        <v>80</v>
      </c>
      <c r="J125" s="21" t="s">
        <v>1</v>
      </c>
      <c r="K125" s="83">
        <v>16.400000000000002</v>
      </c>
      <c r="L125" s="83"/>
      <c r="M125" s="29">
        <f>K125*1.01</f>
        <v>16.564000000000004</v>
      </c>
      <c r="N125" s="83">
        <v>0.5</v>
      </c>
      <c r="O125" s="83">
        <v>1.0249999999999999</v>
      </c>
      <c r="P125" s="95" t="s">
        <v>48</v>
      </c>
      <c r="Q125" s="83">
        <v>0.67800000000000005</v>
      </c>
      <c r="R125" s="83">
        <v>32</v>
      </c>
      <c r="S125" s="95"/>
      <c r="T125" s="83">
        <v>0.75800000000000001</v>
      </c>
      <c r="U125" s="83">
        <v>1</v>
      </c>
      <c r="V125" s="6" t="s">
        <v>1</v>
      </c>
      <c r="W125" s="21"/>
      <c r="X125" s="1" t="s">
        <v>944</v>
      </c>
    </row>
    <row r="126" spans="1:53" ht="16" customHeight="1" x14ac:dyDescent="0.2">
      <c r="A126" s="78" t="s">
        <v>602</v>
      </c>
      <c r="B126" s="51">
        <v>34669</v>
      </c>
      <c r="C126" s="41">
        <f t="shared" si="3"/>
        <v>12</v>
      </c>
      <c r="D126" s="41">
        <f>YEAR(Table1[[#This Row],[Measurement Date]])</f>
        <v>1994</v>
      </c>
      <c r="E126" s="39">
        <v>7</v>
      </c>
      <c r="F126" s="39">
        <v>4</v>
      </c>
      <c r="G126" s="13" t="s">
        <v>461</v>
      </c>
      <c r="H126" s="6" t="s">
        <v>470</v>
      </c>
      <c r="I126" s="20" t="s">
        <v>93</v>
      </c>
      <c r="J126" s="87" t="s">
        <v>23</v>
      </c>
      <c r="K126" s="88">
        <v>7.3999999999999995</v>
      </c>
      <c r="L126" s="39"/>
      <c r="M126" s="39">
        <v>7.5</v>
      </c>
      <c r="N126" s="88"/>
      <c r="O126" s="88">
        <v>0.53</v>
      </c>
      <c r="P126" s="97" t="s">
        <v>48</v>
      </c>
      <c r="Q126" s="88">
        <v>0.80800000000000005</v>
      </c>
      <c r="R126" s="88">
        <v>12.5</v>
      </c>
      <c r="S126" s="97"/>
      <c r="T126" s="88">
        <v>0.73</v>
      </c>
      <c r="U126" s="88">
        <v>1</v>
      </c>
      <c r="V126" s="20" t="s">
        <v>88</v>
      </c>
      <c r="W126" s="28"/>
      <c r="X126" s="28"/>
    </row>
    <row r="127" spans="1:53" ht="16" customHeight="1" x14ac:dyDescent="0.2">
      <c r="A127" s="78" t="s">
        <v>603</v>
      </c>
      <c r="B127" s="23">
        <v>34731</v>
      </c>
      <c r="C127" s="4">
        <f t="shared" si="3"/>
        <v>2</v>
      </c>
      <c r="D127" s="4">
        <f>YEAR(Table1[[#This Row],[Measurement Date]])</f>
        <v>1995</v>
      </c>
      <c r="E127" s="5" t="s">
        <v>41</v>
      </c>
      <c r="F127" s="5" t="s">
        <v>41</v>
      </c>
      <c r="G127" s="13" t="s">
        <v>467</v>
      </c>
      <c r="H127" s="6" t="s">
        <v>1012</v>
      </c>
      <c r="I127" s="11" t="s">
        <v>261</v>
      </c>
      <c r="J127" s="96" t="s">
        <v>145</v>
      </c>
      <c r="K127" s="5">
        <v>11.5</v>
      </c>
      <c r="M127" s="83">
        <f>K127</f>
        <v>11.5</v>
      </c>
      <c r="O127" s="4">
        <v>0.26</v>
      </c>
      <c r="Q127" s="4">
        <v>2.23</v>
      </c>
      <c r="R127" s="4">
        <v>7.49</v>
      </c>
      <c r="T127" s="4">
        <v>0.69</v>
      </c>
      <c r="U127" s="5">
        <v>1</v>
      </c>
      <c r="V127" s="6"/>
      <c r="W127" s="1"/>
      <c r="X127" s="96"/>
    </row>
    <row r="128" spans="1:53" s="9" customFormat="1" ht="16" customHeight="1" x14ac:dyDescent="0.2">
      <c r="A128" s="81" t="s">
        <v>604</v>
      </c>
      <c r="B128" s="27">
        <v>34731</v>
      </c>
      <c r="C128" s="14">
        <f t="shared" si="3"/>
        <v>2</v>
      </c>
      <c r="D128" s="14">
        <f>YEAR(Table1[[#This Row],[Measurement Date]])</f>
        <v>1995</v>
      </c>
      <c r="E128" s="25">
        <v>8</v>
      </c>
      <c r="F128" s="25">
        <v>4</v>
      </c>
      <c r="G128" s="13" t="s">
        <v>461</v>
      </c>
      <c r="H128" s="6" t="s">
        <v>470</v>
      </c>
      <c r="I128" s="13" t="s">
        <v>93</v>
      </c>
      <c r="J128" s="68" t="s">
        <v>23</v>
      </c>
      <c r="K128" s="92">
        <v>8.5</v>
      </c>
      <c r="L128" s="25"/>
      <c r="M128" s="25">
        <v>8.6</v>
      </c>
      <c r="N128" s="92"/>
      <c r="O128" s="92">
        <v>0.53</v>
      </c>
      <c r="P128" s="93" t="s">
        <v>48</v>
      </c>
      <c r="Q128" s="92">
        <v>0.80800000000000005</v>
      </c>
      <c r="R128" s="92">
        <v>12.5</v>
      </c>
      <c r="S128" s="93"/>
      <c r="T128" s="92">
        <v>0.73</v>
      </c>
      <c r="U128" s="92">
        <v>1</v>
      </c>
      <c r="V128" s="13" t="s">
        <v>1</v>
      </c>
      <c r="W128" s="1"/>
      <c r="X128" s="18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</row>
    <row r="129" spans="1:53" ht="16" customHeight="1" x14ac:dyDescent="0.2">
      <c r="A129" s="78" t="s">
        <v>605</v>
      </c>
      <c r="B129" s="23">
        <v>34731</v>
      </c>
      <c r="C129" s="4">
        <f t="shared" si="3"/>
        <v>2</v>
      </c>
      <c r="D129" s="4">
        <v>1995</v>
      </c>
      <c r="G129" s="171" t="s">
        <v>467</v>
      </c>
      <c r="H129" s="172" t="s">
        <v>468</v>
      </c>
      <c r="I129" s="6" t="s">
        <v>261</v>
      </c>
      <c r="J129" s="11" t="s">
        <v>145</v>
      </c>
      <c r="K129" s="66"/>
      <c r="L129" s="66"/>
      <c r="M129" s="66">
        <v>11.5</v>
      </c>
      <c r="N129" s="2"/>
      <c r="O129" s="5">
        <v>0.26</v>
      </c>
      <c r="P129" s="2"/>
      <c r="Q129" s="66">
        <v>2.23</v>
      </c>
      <c r="R129" s="66">
        <v>7.49</v>
      </c>
      <c r="S129" s="2"/>
      <c r="T129" s="2">
        <v>0.69</v>
      </c>
      <c r="U129" s="2"/>
      <c r="V129" s="2"/>
      <c r="W129" s="2"/>
      <c r="X129" s="2"/>
    </row>
    <row r="130" spans="1:53" ht="16" customHeight="1" x14ac:dyDescent="0.2">
      <c r="A130" s="81" t="s">
        <v>606</v>
      </c>
      <c r="B130" s="82">
        <v>34790</v>
      </c>
      <c r="C130" s="61">
        <f t="shared" si="3"/>
        <v>4</v>
      </c>
      <c r="D130" s="61">
        <f>YEAR(Table1[[#This Row],[Measurement Date]])</f>
        <v>1995</v>
      </c>
      <c r="E130" s="5" t="s">
        <v>41</v>
      </c>
      <c r="F130" s="5" t="s">
        <v>41</v>
      </c>
      <c r="G130" s="13" t="s">
        <v>467</v>
      </c>
      <c r="H130" s="7" t="s">
        <v>8</v>
      </c>
      <c r="I130" s="110" t="s">
        <v>210</v>
      </c>
      <c r="J130" s="21" t="s">
        <v>1</v>
      </c>
      <c r="K130" s="5"/>
      <c r="L130" s="83">
        <v>17.599999999999998</v>
      </c>
      <c r="M130" s="29">
        <f>L130</f>
        <v>17.599999999999998</v>
      </c>
      <c r="O130" s="83">
        <v>0.433</v>
      </c>
      <c r="Q130" s="83">
        <v>0.65359999999999996</v>
      </c>
      <c r="S130" s="83">
        <v>33.93</v>
      </c>
      <c r="T130" s="83">
        <v>0.77</v>
      </c>
      <c r="U130" s="5">
        <v>1</v>
      </c>
      <c r="V130" s="6"/>
      <c r="W130" s="3">
        <f>Q130*S130*T130/(L130)</f>
        <v>0.97022835000000007</v>
      </c>
      <c r="X130" s="21"/>
    </row>
    <row r="131" spans="1:53" ht="16" customHeight="1" x14ac:dyDescent="0.2">
      <c r="A131" s="78" t="s">
        <v>607</v>
      </c>
      <c r="B131" s="23">
        <v>34820</v>
      </c>
      <c r="C131" s="4">
        <f t="shared" ref="C131:C194" si="4">MONTH(B131)</f>
        <v>5</v>
      </c>
      <c r="D131" s="4">
        <f>YEAR(Table1[[#This Row],[Measurement Date]])</f>
        <v>1995</v>
      </c>
      <c r="E131" s="5">
        <v>8</v>
      </c>
      <c r="F131" s="5">
        <v>4</v>
      </c>
      <c r="G131" s="26" t="s">
        <v>473</v>
      </c>
      <c r="H131" s="6" t="s">
        <v>465</v>
      </c>
      <c r="I131" s="6" t="s">
        <v>96</v>
      </c>
      <c r="J131" s="21" t="s">
        <v>42</v>
      </c>
      <c r="K131" s="83">
        <v>17.599999999999998</v>
      </c>
      <c r="L131" s="83"/>
      <c r="M131" s="44">
        <f>K131*1.01</f>
        <v>17.775999999999996</v>
      </c>
      <c r="N131" s="83"/>
      <c r="O131" s="83">
        <v>4</v>
      </c>
      <c r="P131" s="95" t="s">
        <v>46</v>
      </c>
      <c r="Q131" s="83">
        <v>0.66100000000000003</v>
      </c>
      <c r="R131" s="83">
        <v>32.799999999999997</v>
      </c>
      <c r="S131" s="95"/>
      <c r="T131" s="83">
        <v>0.81399999999999995</v>
      </c>
      <c r="U131" s="83">
        <v>1</v>
      </c>
      <c r="V131" s="6" t="s">
        <v>43</v>
      </c>
      <c r="W131" s="1"/>
      <c r="X131" s="1"/>
    </row>
    <row r="132" spans="1:53" ht="16" customHeight="1" x14ac:dyDescent="0.2">
      <c r="A132" s="81" t="s">
        <v>608</v>
      </c>
      <c r="B132" s="23">
        <v>34820</v>
      </c>
      <c r="C132" s="4">
        <f t="shared" si="4"/>
        <v>5</v>
      </c>
      <c r="D132" s="4">
        <f>YEAR(Table1[[#This Row],[Measurement Date]])</f>
        <v>1995</v>
      </c>
      <c r="E132" s="5">
        <v>7</v>
      </c>
      <c r="F132" s="5">
        <v>4</v>
      </c>
      <c r="G132" s="26" t="s">
        <v>473</v>
      </c>
      <c r="H132" s="6" t="s">
        <v>465</v>
      </c>
      <c r="I132" s="6" t="s">
        <v>92</v>
      </c>
      <c r="J132" s="21" t="s">
        <v>85</v>
      </c>
      <c r="K132" s="83">
        <v>18.099999999999998</v>
      </c>
      <c r="L132" s="83"/>
      <c r="M132" s="44">
        <f>K132*1.01</f>
        <v>18.280999999999999</v>
      </c>
      <c r="N132" s="83"/>
      <c r="O132" s="83">
        <v>4.04</v>
      </c>
      <c r="P132" s="95" t="s">
        <v>46</v>
      </c>
      <c r="Q132" s="83">
        <v>0.66600000000000004</v>
      </c>
      <c r="R132" s="83">
        <v>35</v>
      </c>
      <c r="S132" s="95"/>
      <c r="T132" s="83">
        <v>0.875</v>
      </c>
      <c r="U132" s="83">
        <v>1</v>
      </c>
      <c r="V132" s="6" t="s">
        <v>43</v>
      </c>
      <c r="W132" s="1"/>
      <c r="X132" s="1" t="s">
        <v>454</v>
      </c>
    </row>
    <row r="133" spans="1:53" s="9" customFormat="1" ht="16" customHeight="1" x14ac:dyDescent="0.2">
      <c r="A133" s="78" t="s">
        <v>609</v>
      </c>
      <c r="B133" s="23">
        <v>34912</v>
      </c>
      <c r="C133" s="4">
        <f t="shared" si="4"/>
        <v>8</v>
      </c>
      <c r="D133" s="4">
        <f>YEAR(Table1[[#This Row],[Measurement Date]])</f>
        <v>1995</v>
      </c>
      <c r="E133" s="5">
        <v>7</v>
      </c>
      <c r="F133" s="5">
        <v>1</v>
      </c>
      <c r="G133" s="26" t="s">
        <v>473</v>
      </c>
      <c r="H133" s="6" t="s">
        <v>465</v>
      </c>
      <c r="I133" s="6" t="s">
        <v>90</v>
      </c>
      <c r="J133" s="21" t="s">
        <v>42</v>
      </c>
      <c r="K133" s="83">
        <v>21.5</v>
      </c>
      <c r="L133" s="83"/>
      <c r="M133" s="44">
        <f>K133*1.01</f>
        <v>21.715</v>
      </c>
      <c r="N133" s="83">
        <v>0.5</v>
      </c>
      <c r="O133" s="83">
        <v>4.0439999999999996</v>
      </c>
      <c r="P133" s="95" t="s">
        <v>46</v>
      </c>
      <c r="Q133" s="83">
        <v>0.69899999999999995</v>
      </c>
      <c r="R133" s="83">
        <v>37.9</v>
      </c>
      <c r="S133" s="95"/>
      <c r="T133" s="83">
        <v>0.81100000000000005</v>
      </c>
      <c r="U133" s="83">
        <v>1</v>
      </c>
      <c r="V133" s="6" t="s">
        <v>43</v>
      </c>
      <c r="W133" s="6"/>
      <c r="X133" s="1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</row>
    <row r="134" spans="1:53" ht="16" customHeight="1" x14ac:dyDescent="0.2">
      <c r="A134" s="81" t="s">
        <v>610</v>
      </c>
      <c r="B134" s="23">
        <v>34973</v>
      </c>
      <c r="C134" s="4">
        <f t="shared" si="4"/>
        <v>10</v>
      </c>
      <c r="D134" s="4">
        <f>YEAR(Table1[[#This Row],[Measurement Date]])</f>
        <v>1995</v>
      </c>
      <c r="E134" s="5">
        <v>7</v>
      </c>
      <c r="F134" s="5">
        <v>3</v>
      </c>
      <c r="G134" s="26" t="s">
        <v>473</v>
      </c>
      <c r="H134" s="6" t="s">
        <v>474</v>
      </c>
      <c r="I134" s="6" t="s">
        <v>91</v>
      </c>
      <c r="J134" s="21" t="s">
        <v>7</v>
      </c>
      <c r="K134" s="83">
        <v>26.8</v>
      </c>
      <c r="L134" s="83"/>
      <c r="M134" s="44">
        <f>K134*1.01</f>
        <v>27.068000000000001</v>
      </c>
      <c r="N134" s="83"/>
      <c r="O134" s="83">
        <v>1.6</v>
      </c>
      <c r="P134" s="95" t="s">
        <v>46</v>
      </c>
      <c r="Q134" s="83"/>
      <c r="R134" s="83"/>
      <c r="S134" s="95"/>
      <c r="T134" s="83"/>
      <c r="U134" s="83">
        <v>96</v>
      </c>
      <c r="V134" s="6" t="s">
        <v>88</v>
      </c>
      <c r="W134" s="6"/>
      <c r="X134" s="1"/>
    </row>
    <row r="135" spans="1:53" ht="16" customHeight="1" x14ac:dyDescent="0.2">
      <c r="A135" s="78" t="s">
        <v>611</v>
      </c>
      <c r="B135" s="23">
        <v>35004</v>
      </c>
      <c r="C135" s="4">
        <f t="shared" si="4"/>
        <v>11</v>
      </c>
      <c r="D135" s="4">
        <f>YEAR(Table1[[#This Row],[Measurement Date]])</f>
        <v>1995</v>
      </c>
      <c r="E135" s="5">
        <v>9</v>
      </c>
      <c r="F135" s="5">
        <v>1</v>
      </c>
      <c r="G135" s="13" t="s">
        <v>463</v>
      </c>
      <c r="H135" s="6" t="s">
        <v>466</v>
      </c>
      <c r="I135" s="6" t="s">
        <v>439</v>
      </c>
      <c r="J135" s="21" t="s">
        <v>97</v>
      </c>
      <c r="K135" s="83">
        <v>18.2</v>
      </c>
      <c r="L135" s="83">
        <v>18.399999999999999</v>
      </c>
      <c r="M135" s="44">
        <f>L135</f>
        <v>18.399999999999999</v>
      </c>
      <c r="N135" s="83">
        <v>0.5</v>
      </c>
      <c r="O135" s="83">
        <v>4.0110000000000001</v>
      </c>
      <c r="P135" s="95" t="s">
        <v>48</v>
      </c>
      <c r="Q135" s="83">
        <v>0.99399999999999999</v>
      </c>
      <c r="R135" s="83">
        <v>23</v>
      </c>
      <c r="S135" s="83">
        <v>23.2</v>
      </c>
      <c r="T135" s="83">
        <v>0.79700000000000004</v>
      </c>
      <c r="U135" s="83">
        <v>1</v>
      </c>
      <c r="V135" s="6" t="s">
        <v>1</v>
      </c>
      <c r="W135" s="3">
        <f>Q135*S135*T135/(L135)</f>
        <v>0.99888356521739152</v>
      </c>
      <c r="X135" s="1"/>
    </row>
    <row r="136" spans="1:53" ht="16" customHeight="1" x14ac:dyDescent="0.2">
      <c r="A136" s="78" t="s">
        <v>612</v>
      </c>
      <c r="B136" s="23">
        <v>35034</v>
      </c>
      <c r="C136" s="4">
        <f t="shared" si="4"/>
        <v>12</v>
      </c>
      <c r="D136" s="4">
        <f>YEAR(Table1[[#This Row],[Measurement Date]])</f>
        <v>1995</v>
      </c>
      <c r="E136" s="5">
        <v>7</v>
      </c>
      <c r="F136" s="5">
        <v>1</v>
      </c>
      <c r="G136" s="26" t="s">
        <v>473</v>
      </c>
      <c r="H136" s="6" t="s">
        <v>475</v>
      </c>
      <c r="I136" s="6" t="s">
        <v>65</v>
      </c>
      <c r="J136" s="21" t="s">
        <v>42</v>
      </c>
      <c r="K136" s="83">
        <v>23.200000000000003</v>
      </c>
      <c r="L136" s="83"/>
      <c r="M136" s="44">
        <f>K136*1.01</f>
        <v>23.432000000000002</v>
      </c>
      <c r="N136" s="83"/>
      <c r="O136" s="83">
        <v>22.13</v>
      </c>
      <c r="P136" s="95" t="s">
        <v>47</v>
      </c>
      <c r="Q136" s="83">
        <v>0.70199999999999996</v>
      </c>
      <c r="R136" s="83">
        <v>41.5</v>
      </c>
      <c r="S136" s="95"/>
      <c r="T136" s="83">
        <v>0.79800000000000004</v>
      </c>
      <c r="U136" s="83">
        <v>1</v>
      </c>
      <c r="V136" s="6" t="s">
        <v>43</v>
      </c>
      <c r="W136" s="6"/>
      <c r="X136" s="1"/>
    </row>
    <row r="137" spans="1:53" s="9" customFormat="1" ht="16" customHeight="1" x14ac:dyDescent="0.2">
      <c r="A137" s="81" t="s">
        <v>613</v>
      </c>
      <c r="B137" s="23">
        <v>35034</v>
      </c>
      <c r="C137" s="4">
        <f t="shared" si="4"/>
        <v>12</v>
      </c>
      <c r="D137" s="4">
        <f>YEAR(Table1[[#This Row],[Measurement Date]])</f>
        <v>1995</v>
      </c>
      <c r="E137" s="5">
        <v>8</v>
      </c>
      <c r="F137" s="5">
        <v>1</v>
      </c>
      <c r="G137" s="26" t="s">
        <v>473</v>
      </c>
      <c r="H137" s="7" t="s">
        <v>477</v>
      </c>
      <c r="I137" s="6" t="s">
        <v>94</v>
      </c>
      <c r="J137" s="21" t="s">
        <v>45</v>
      </c>
      <c r="K137" s="83">
        <v>18.600000000000001</v>
      </c>
      <c r="L137" s="83"/>
      <c r="M137" s="44">
        <f>K137*1.01</f>
        <v>18.786000000000001</v>
      </c>
      <c r="N137" s="83">
        <v>0.6</v>
      </c>
      <c r="O137" s="83">
        <v>1</v>
      </c>
      <c r="P137" s="95" t="s">
        <v>46</v>
      </c>
      <c r="Q137" s="83">
        <v>0.63600000000000001</v>
      </c>
      <c r="R137" s="83">
        <v>36.5</v>
      </c>
      <c r="S137" s="95"/>
      <c r="T137" s="83">
        <v>0.80400000000000005</v>
      </c>
      <c r="U137" s="83">
        <v>1</v>
      </c>
      <c r="V137" s="6" t="s">
        <v>1</v>
      </c>
      <c r="W137" s="6"/>
      <c r="X137" s="1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</row>
    <row r="138" spans="1:53" ht="16" customHeight="1" x14ac:dyDescent="0.2">
      <c r="A138" s="78" t="s">
        <v>614</v>
      </c>
      <c r="B138" s="82">
        <v>35125</v>
      </c>
      <c r="C138" s="61">
        <f t="shared" si="4"/>
        <v>3</v>
      </c>
      <c r="D138" s="61">
        <f>YEAR(Table1[[#This Row],[Measurement Date]])</f>
        <v>1996</v>
      </c>
      <c r="E138" s="5" t="s">
        <v>41</v>
      </c>
      <c r="F138" s="5" t="s">
        <v>41</v>
      </c>
      <c r="G138" s="13" t="s">
        <v>467</v>
      </c>
      <c r="H138" s="7" t="s">
        <v>8</v>
      </c>
      <c r="I138" s="110" t="s">
        <v>1061</v>
      </c>
      <c r="J138" s="21" t="s">
        <v>1</v>
      </c>
      <c r="K138" s="5"/>
      <c r="L138" s="83">
        <v>17.7</v>
      </c>
      <c r="M138" s="29">
        <f>L138</f>
        <v>17.7</v>
      </c>
      <c r="O138" s="83">
        <v>0.41</v>
      </c>
      <c r="Q138" s="83">
        <v>0.67400000000000004</v>
      </c>
      <c r="S138" s="83">
        <v>34</v>
      </c>
      <c r="T138" s="83">
        <v>0.77300000000000002</v>
      </c>
      <c r="U138" s="5">
        <v>1</v>
      </c>
      <c r="V138" s="6"/>
      <c r="W138" s="3">
        <f>Q138*S138*T138/(L138)</f>
        <v>1.0007948022598872</v>
      </c>
      <c r="X138" s="21"/>
    </row>
    <row r="139" spans="1:53" s="9" customFormat="1" ht="16" customHeight="1" x14ac:dyDescent="0.2">
      <c r="A139" s="81" t="s">
        <v>615</v>
      </c>
      <c r="B139" s="23">
        <v>35125</v>
      </c>
      <c r="C139" s="4">
        <f t="shared" si="4"/>
        <v>3</v>
      </c>
      <c r="D139" s="4">
        <f>YEAR(Table1[[#This Row],[Measurement Date]])</f>
        <v>1996</v>
      </c>
      <c r="E139" s="5">
        <v>8</v>
      </c>
      <c r="F139" s="5">
        <v>4</v>
      </c>
      <c r="G139" s="13" t="s">
        <v>467</v>
      </c>
      <c r="H139" s="7" t="s">
        <v>8</v>
      </c>
      <c r="I139" s="7" t="s">
        <v>80</v>
      </c>
      <c r="J139" s="21" t="s">
        <v>1</v>
      </c>
      <c r="K139" s="83">
        <v>17.7</v>
      </c>
      <c r="L139" s="83"/>
      <c r="M139" s="29">
        <f>K139*1.01</f>
        <v>17.876999999999999</v>
      </c>
      <c r="N139" s="83">
        <v>0.5</v>
      </c>
      <c r="O139" s="83">
        <v>0.41299999999999998</v>
      </c>
      <c r="P139" s="95" t="s">
        <v>48</v>
      </c>
      <c r="Q139" s="83">
        <v>0.67400000000000004</v>
      </c>
      <c r="R139" s="83">
        <v>34</v>
      </c>
      <c r="S139" s="95"/>
      <c r="T139" s="83">
        <v>0.77200000000000002</v>
      </c>
      <c r="U139" s="83">
        <v>1</v>
      </c>
      <c r="V139" s="6" t="s">
        <v>1</v>
      </c>
      <c r="W139" s="21"/>
      <c r="X139" s="1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</row>
    <row r="140" spans="1:53" ht="16" customHeight="1" x14ac:dyDescent="0.2">
      <c r="A140" s="78" t="s">
        <v>616</v>
      </c>
      <c r="B140" s="23">
        <v>35156</v>
      </c>
      <c r="C140" s="4">
        <f t="shared" si="4"/>
        <v>4</v>
      </c>
      <c r="D140" s="4">
        <f>YEAR(Table1[[#This Row],[Measurement Date]])</f>
        <v>1996</v>
      </c>
      <c r="E140" s="5">
        <v>8</v>
      </c>
      <c r="F140" s="5">
        <v>1</v>
      </c>
      <c r="G140" s="13" t="s">
        <v>1133</v>
      </c>
      <c r="H140" t="s">
        <v>462</v>
      </c>
      <c r="I140" s="6" t="s">
        <v>336</v>
      </c>
      <c r="J140" s="21" t="s">
        <v>95</v>
      </c>
      <c r="K140" s="83">
        <v>30.3</v>
      </c>
      <c r="L140" s="83"/>
      <c r="M140" s="44">
        <f>K140</f>
        <v>30.3</v>
      </c>
      <c r="N140" s="83"/>
      <c r="O140" s="44">
        <v>4</v>
      </c>
      <c r="P140" s="95" t="s">
        <v>48</v>
      </c>
      <c r="Q140" s="83">
        <v>2.488</v>
      </c>
      <c r="R140" s="83">
        <v>14.22</v>
      </c>
      <c r="S140" s="83"/>
      <c r="T140" s="83">
        <v>0.85599999999999998</v>
      </c>
      <c r="U140" s="83">
        <v>1</v>
      </c>
      <c r="V140" s="6" t="s">
        <v>82</v>
      </c>
      <c r="W140" s="6"/>
      <c r="X140" s="1"/>
    </row>
    <row r="141" spans="1:53" ht="16" customHeight="1" x14ac:dyDescent="0.2">
      <c r="A141" s="81" t="s">
        <v>617</v>
      </c>
      <c r="B141" s="23">
        <v>35186</v>
      </c>
      <c r="C141" s="4">
        <f t="shared" si="4"/>
        <v>5</v>
      </c>
      <c r="D141" s="4">
        <f>YEAR(Table1[[#This Row],[Measurement Date]])</f>
        <v>1996</v>
      </c>
      <c r="E141" s="5">
        <v>8</v>
      </c>
      <c r="F141" s="5">
        <v>1</v>
      </c>
      <c r="G141" s="26" t="s">
        <v>473</v>
      </c>
      <c r="H141" s="6" t="s">
        <v>475</v>
      </c>
      <c r="I141" s="6" t="s">
        <v>65</v>
      </c>
      <c r="J141" s="21" t="s">
        <v>42</v>
      </c>
      <c r="K141" s="83">
        <v>23.400000000000002</v>
      </c>
      <c r="L141" s="83"/>
      <c r="M141" s="44">
        <f>K141*1.01</f>
        <v>23.634000000000004</v>
      </c>
      <c r="N141" s="83"/>
      <c r="O141" s="83">
        <v>22.1</v>
      </c>
      <c r="P141" s="95" t="s">
        <v>47</v>
      </c>
      <c r="Q141" s="83">
        <v>0.70199999999999996</v>
      </c>
      <c r="R141" s="83">
        <v>41.6</v>
      </c>
      <c r="S141" s="95"/>
      <c r="T141" s="83">
        <v>0.80300000000000005</v>
      </c>
      <c r="U141" s="83">
        <v>1</v>
      </c>
      <c r="V141" s="6" t="s">
        <v>43</v>
      </c>
      <c r="W141" s="6"/>
      <c r="X141" s="1"/>
    </row>
    <row r="142" spans="1:53" ht="16" customHeight="1" x14ac:dyDescent="0.2">
      <c r="A142" s="78" t="s">
        <v>618</v>
      </c>
      <c r="B142" s="23">
        <v>35278</v>
      </c>
      <c r="C142" s="4">
        <f t="shared" si="4"/>
        <v>8</v>
      </c>
      <c r="D142" s="4">
        <f>YEAR(Table1[[#This Row],[Measurement Date]])</f>
        <v>1996</v>
      </c>
      <c r="E142" s="5">
        <v>9</v>
      </c>
      <c r="F142" s="5">
        <v>1</v>
      </c>
      <c r="G142" s="26" t="s">
        <v>473</v>
      </c>
      <c r="H142" s="6" t="s">
        <v>475</v>
      </c>
      <c r="I142" s="6" t="s">
        <v>65</v>
      </c>
      <c r="J142" s="21" t="s">
        <v>42</v>
      </c>
      <c r="K142" s="83">
        <v>23.7</v>
      </c>
      <c r="L142" s="83">
        <v>23.9</v>
      </c>
      <c r="M142" s="83">
        <f>L142</f>
        <v>23.9</v>
      </c>
      <c r="N142" s="83">
        <v>0.5</v>
      </c>
      <c r="O142" s="83">
        <v>22.1</v>
      </c>
      <c r="P142" s="95" t="s">
        <v>47</v>
      </c>
      <c r="Q142" s="83">
        <v>0.70399999999999996</v>
      </c>
      <c r="R142" s="83">
        <v>41.5</v>
      </c>
      <c r="S142" s="95">
        <v>41.9</v>
      </c>
      <c r="T142" s="83">
        <v>0.81</v>
      </c>
      <c r="U142" s="83">
        <v>1</v>
      </c>
      <c r="V142" s="6" t="s">
        <v>43</v>
      </c>
      <c r="W142" s="3">
        <f>Q142*S142*T142/(L142)</f>
        <v>0.99970945606694572</v>
      </c>
      <c r="X142" s="1"/>
    </row>
    <row r="143" spans="1:53" ht="16" customHeight="1" x14ac:dyDescent="0.2">
      <c r="A143" s="81" t="s">
        <v>619</v>
      </c>
      <c r="B143" s="23">
        <v>35309</v>
      </c>
      <c r="C143" s="4">
        <f t="shared" si="4"/>
        <v>9</v>
      </c>
      <c r="D143" s="4">
        <v>1996</v>
      </c>
      <c r="G143" s="171" t="s">
        <v>467</v>
      </c>
      <c r="H143" s="172" t="s">
        <v>468</v>
      </c>
      <c r="I143" s="6" t="s">
        <v>261</v>
      </c>
      <c r="J143" s="11" t="s">
        <v>145</v>
      </c>
      <c r="K143" s="66"/>
      <c r="L143" s="66"/>
      <c r="M143" s="66">
        <v>12.04</v>
      </c>
      <c r="N143" s="2"/>
      <c r="O143" s="5">
        <v>0.26</v>
      </c>
      <c r="P143" s="2"/>
      <c r="Q143" s="66">
        <v>2.2970000000000002</v>
      </c>
      <c r="R143" s="66">
        <v>7.52</v>
      </c>
      <c r="S143" s="2"/>
      <c r="T143" s="2">
        <v>0.69699999999999995</v>
      </c>
      <c r="U143" s="2"/>
      <c r="V143" s="2"/>
      <c r="W143" s="2"/>
      <c r="X143" s="2"/>
    </row>
    <row r="144" spans="1:53" ht="16" customHeight="1" x14ac:dyDescent="0.2">
      <c r="A144" s="78" t="s">
        <v>620</v>
      </c>
      <c r="B144" s="23">
        <v>35339</v>
      </c>
      <c r="C144" s="4">
        <f t="shared" si="4"/>
        <v>10</v>
      </c>
      <c r="D144" s="4">
        <f>YEAR(Table1[[#This Row],[Measurement Date]])</f>
        <v>1996</v>
      </c>
      <c r="E144" s="5" t="s">
        <v>41</v>
      </c>
      <c r="F144" s="5" t="s">
        <v>41</v>
      </c>
      <c r="G144" s="13" t="s">
        <v>467</v>
      </c>
      <c r="H144" s="6" t="s">
        <v>1012</v>
      </c>
      <c r="I144" s="11" t="s">
        <v>262</v>
      </c>
      <c r="J144" s="96" t="s">
        <v>145</v>
      </c>
      <c r="K144" s="5">
        <v>12.04</v>
      </c>
      <c r="M144" s="83">
        <f>K144</f>
        <v>12.04</v>
      </c>
      <c r="O144" s="4">
        <v>0.27</v>
      </c>
      <c r="Q144" s="4">
        <v>2.2970000000000002</v>
      </c>
      <c r="R144" s="4">
        <v>7.52</v>
      </c>
      <c r="T144" s="4">
        <v>0.69699999999999995</v>
      </c>
      <c r="U144" s="5">
        <v>1</v>
      </c>
      <c r="V144" s="6" t="s">
        <v>1</v>
      </c>
      <c r="W144" s="4"/>
      <c r="X144" s="96"/>
    </row>
    <row r="145" spans="1:24" ht="16" customHeight="1" x14ac:dyDescent="0.2">
      <c r="A145" s="81" t="s">
        <v>621</v>
      </c>
      <c r="B145" s="27">
        <v>35339</v>
      </c>
      <c r="C145" s="14">
        <f t="shared" si="4"/>
        <v>10</v>
      </c>
      <c r="D145" s="14">
        <f>YEAR(Table1[[#This Row],[Measurement Date]])</f>
        <v>1996</v>
      </c>
      <c r="E145" s="25">
        <v>9</v>
      </c>
      <c r="F145" s="25">
        <v>1</v>
      </c>
      <c r="G145" s="130" t="s">
        <v>467</v>
      </c>
      <c r="H145" s="6" t="s">
        <v>1012</v>
      </c>
      <c r="I145" s="13" t="s">
        <v>60</v>
      </c>
      <c r="J145" s="68" t="s">
        <v>27</v>
      </c>
      <c r="K145" s="92">
        <v>13.5</v>
      </c>
      <c r="L145" s="92"/>
      <c r="M145" s="92">
        <f>K145</f>
        <v>13.5</v>
      </c>
      <c r="N145" s="92">
        <v>0.70000000000000007</v>
      </c>
      <c r="O145" s="92">
        <v>0.27</v>
      </c>
      <c r="P145" s="93" t="s">
        <v>47</v>
      </c>
      <c r="Q145" s="92">
        <v>2.375</v>
      </c>
      <c r="R145" s="92">
        <v>7.72</v>
      </c>
      <c r="S145" s="92"/>
      <c r="T145" s="92">
        <v>0.74399999999999999</v>
      </c>
      <c r="U145" s="92">
        <v>1</v>
      </c>
      <c r="V145" s="13" t="s">
        <v>1</v>
      </c>
      <c r="W145" s="14"/>
      <c r="X145" s="18"/>
    </row>
    <row r="146" spans="1:24" ht="16" customHeight="1" x14ac:dyDescent="0.2">
      <c r="A146" s="78" t="s">
        <v>622</v>
      </c>
      <c r="B146" s="23">
        <v>35339</v>
      </c>
      <c r="C146" s="4">
        <f t="shared" si="4"/>
        <v>10</v>
      </c>
      <c r="D146" s="4">
        <f>YEAR(Table1[[#This Row],[Measurement Date]])</f>
        <v>1996</v>
      </c>
      <c r="E146" s="5">
        <v>9</v>
      </c>
      <c r="F146" s="5">
        <v>4</v>
      </c>
      <c r="G146" s="26" t="s">
        <v>473</v>
      </c>
      <c r="H146" s="6" t="s">
        <v>475</v>
      </c>
      <c r="I146" s="6" t="s">
        <v>101</v>
      </c>
      <c r="J146" s="21" t="s">
        <v>14</v>
      </c>
      <c r="K146" s="83">
        <v>21.7</v>
      </c>
      <c r="L146" s="83"/>
      <c r="M146" s="44">
        <f>K146*1.01</f>
        <v>21.916999999999998</v>
      </c>
      <c r="N146" s="83"/>
      <c r="O146" s="83">
        <v>4</v>
      </c>
      <c r="P146" s="95" t="s">
        <v>46</v>
      </c>
      <c r="Q146" s="83">
        <v>0.68899999999999995</v>
      </c>
      <c r="R146" s="83">
        <v>40.5</v>
      </c>
      <c r="S146" s="83"/>
      <c r="T146" s="83">
        <v>0.77600000000000002</v>
      </c>
      <c r="U146" s="83">
        <v>1</v>
      </c>
      <c r="V146" s="6" t="s">
        <v>88</v>
      </c>
      <c r="W146" s="6"/>
      <c r="X146" s="1"/>
    </row>
    <row r="147" spans="1:24" ht="16" customHeight="1" x14ac:dyDescent="0.2">
      <c r="A147" s="81" t="s">
        <v>623</v>
      </c>
      <c r="B147" s="23">
        <v>35400</v>
      </c>
      <c r="C147" s="4">
        <f t="shared" si="4"/>
        <v>12</v>
      </c>
      <c r="D147" s="4">
        <f>YEAR(Table1[[#This Row],[Measurement Date]])</f>
        <v>1996</v>
      </c>
      <c r="E147" s="5">
        <v>10</v>
      </c>
      <c r="F147" s="5">
        <v>4</v>
      </c>
      <c r="G147" s="26" t="s">
        <v>473</v>
      </c>
      <c r="H147" s="6" t="s">
        <v>475</v>
      </c>
      <c r="I147" s="6" t="s">
        <v>101</v>
      </c>
      <c r="J147" s="21" t="s">
        <v>14</v>
      </c>
      <c r="K147" s="83">
        <v>22</v>
      </c>
      <c r="L147" s="83"/>
      <c r="M147" s="44">
        <f>K147*1.01</f>
        <v>22.22</v>
      </c>
      <c r="N147" s="83">
        <v>0.4</v>
      </c>
      <c r="O147" s="83">
        <v>4</v>
      </c>
      <c r="P147" s="95" t="s">
        <v>47</v>
      </c>
      <c r="Q147" s="83">
        <v>0.68100000000000005</v>
      </c>
      <c r="R147" s="83">
        <v>41.8</v>
      </c>
      <c r="S147" s="83"/>
      <c r="T147" s="83">
        <v>0.77200000000000002</v>
      </c>
      <c r="U147" s="83">
        <v>1</v>
      </c>
      <c r="V147" s="6" t="s">
        <v>88</v>
      </c>
      <c r="W147" s="6"/>
      <c r="X147" s="1"/>
    </row>
    <row r="148" spans="1:24" ht="16" customHeight="1" x14ac:dyDescent="0.2">
      <c r="A148" s="78" t="s">
        <v>624</v>
      </c>
      <c r="B148" s="23">
        <v>35400</v>
      </c>
      <c r="C148" s="4">
        <f t="shared" si="4"/>
        <v>12</v>
      </c>
      <c r="D148" s="4">
        <f>YEAR(Table1[[#This Row],[Measurement Date]])</f>
        <v>1996</v>
      </c>
      <c r="E148" s="5">
        <v>10</v>
      </c>
      <c r="F148" s="5">
        <v>4</v>
      </c>
      <c r="G148" s="13" t="s">
        <v>461</v>
      </c>
      <c r="H148" s="6" t="s">
        <v>470</v>
      </c>
      <c r="I148" s="6" t="s">
        <v>93</v>
      </c>
      <c r="J148" s="21" t="s">
        <v>23</v>
      </c>
      <c r="K148" s="44">
        <v>11</v>
      </c>
      <c r="M148" s="5">
        <v>11.1</v>
      </c>
      <c r="N148" s="83">
        <v>0.5</v>
      </c>
      <c r="O148" s="83">
        <v>0.25</v>
      </c>
      <c r="P148" s="95" t="s">
        <v>46</v>
      </c>
      <c r="Q148" s="83">
        <v>0.79500000000000004</v>
      </c>
      <c r="R148" s="83">
        <v>19.399999999999999</v>
      </c>
      <c r="S148" s="83"/>
      <c r="T148" s="83">
        <v>0.71</v>
      </c>
      <c r="U148" s="83">
        <v>1</v>
      </c>
      <c r="V148" s="6" t="s">
        <v>88</v>
      </c>
      <c r="W148" s="6"/>
      <c r="X148" s="1"/>
    </row>
    <row r="149" spans="1:24" ht="16" customHeight="1" x14ac:dyDescent="0.2">
      <c r="A149" s="81" t="s">
        <v>625</v>
      </c>
      <c r="B149" s="23">
        <v>35431</v>
      </c>
      <c r="C149" s="4">
        <f t="shared" si="4"/>
        <v>1</v>
      </c>
      <c r="D149" s="4">
        <f>YEAR(Table1[[#This Row],[Measurement Date]])</f>
        <v>1997</v>
      </c>
      <c r="E149" s="5" t="s">
        <v>41</v>
      </c>
      <c r="F149" s="5" t="s">
        <v>41</v>
      </c>
      <c r="G149" s="13" t="s">
        <v>467</v>
      </c>
      <c r="H149" s="6" t="s">
        <v>1012</v>
      </c>
      <c r="I149" s="11" t="s">
        <v>261</v>
      </c>
      <c r="J149" s="96" t="s">
        <v>145</v>
      </c>
      <c r="K149" s="5">
        <v>12.1</v>
      </c>
      <c r="M149" s="83">
        <f>K149</f>
        <v>12.1</v>
      </c>
      <c r="O149" s="4">
        <v>0.27</v>
      </c>
      <c r="Q149" s="4">
        <v>2.2970000000000002</v>
      </c>
      <c r="R149" s="4">
        <v>7.5629999999999997</v>
      </c>
      <c r="T149" s="4">
        <v>0.69699999999999995</v>
      </c>
      <c r="U149" s="5">
        <v>1</v>
      </c>
      <c r="V149" s="6" t="s">
        <v>1</v>
      </c>
      <c r="W149" s="4"/>
      <c r="X149" s="96"/>
    </row>
    <row r="150" spans="1:24" ht="16" customHeight="1" x14ac:dyDescent="0.2">
      <c r="A150" s="78" t="s">
        <v>626</v>
      </c>
      <c r="B150" s="23">
        <v>35431</v>
      </c>
      <c r="C150" s="4">
        <f t="shared" si="4"/>
        <v>1</v>
      </c>
      <c r="D150" s="4">
        <f>YEAR(Table1[[#This Row],[Measurement Date]])</f>
        <v>1997</v>
      </c>
      <c r="E150" s="5">
        <v>11</v>
      </c>
      <c r="F150" s="5">
        <v>1</v>
      </c>
      <c r="G150" s="13" t="s">
        <v>461</v>
      </c>
      <c r="H150" s="6" t="s">
        <v>470</v>
      </c>
      <c r="I150" s="6" t="s">
        <v>114</v>
      </c>
      <c r="J150" s="21" t="s">
        <v>109</v>
      </c>
      <c r="K150" s="83">
        <v>6.5</v>
      </c>
      <c r="M150" s="5">
        <v>6.6</v>
      </c>
      <c r="N150" s="83">
        <v>0.3</v>
      </c>
      <c r="O150" s="83">
        <v>1.6</v>
      </c>
      <c r="P150" s="95" t="s">
        <v>46</v>
      </c>
      <c r="Q150" s="83">
        <v>0.76900000000000002</v>
      </c>
      <c r="R150" s="83">
        <v>13.4</v>
      </c>
      <c r="S150" s="83"/>
      <c r="T150" s="83">
        <v>0.63</v>
      </c>
      <c r="U150" s="83">
        <v>1</v>
      </c>
      <c r="V150" s="6" t="s">
        <v>88</v>
      </c>
      <c r="W150" s="6"/>
      <c r="X150" s="1"/>
    </row>
    <row r="151" spans="1:24" ht="16" customHeight="1" x14ac:dyDescent="0.2">
      <c r="A151" s="81" t="s">
        <v>627</v>
      </c>
      <c r="B151" s="23">
        <v>35462</v>
      </c>
      <c r="C151" s="4">
        <f t="shared" si="4"/>
        <v>2</v>
      </c>
      <c r="D151" s="4">
        <f>YEAR(Table1[[#This Row],[Measurement Date]])</f>
        <v>1997</v>
      </c>
      <c r="E151" s="5">
        <v>10</v>
      </c>
      <c r="F151" s="5">
        <v>1</v>
      </c>
      <c r="G151" s="26" t="s">
        <v>473</v>
      </c>
      <c r="H151" s="6" t="s">
        <v>465</v>
      </c>
      <c r="I151" s="6" t="s">
        <v>105</v>
      </c>
      <c r="J151" s="21" t="s">
        <v>29</v>
      </c>
      <c r="K151" s="83">
        <v>9.4</v>
      </c>
      <c r="L151" s="83"/>
      <c r="M151" s="44">
        <f>K151*1.01</f>
        <v>9.4939999999999998</v>
      </c>
      <c r="N151" s="83">
        <v>0.2</v>
      </c>
      <c r="O151" s="83">
        <v>1</v>
      </c>
      <c r="P151" s="95" t="s">
        <v>46</v>
      </c>
      <c r="Q151" s="83">
        <v>0.48</v>
      </c>
      <c r="R151" s="83">
        <v>26.1</v>
      </c>
      <c r="S151" s="83"/>
      <c r="T151" s="83">
        <v>0.748</v>
      </c>
      <c r="U151" s="83">
        <v>1</v>
      </c>
      <c r="V151" s="6" t="s">
        <v>82</v>
      </c>
      <c r="W151" s="6"/>
      <c r="X151" s="1"/>
    </row>
    <row r="152" spans="1:24" ht="16" customHeight="1" x14ac:dyDescent="0.2">
      <c r="A152" s="78" t="s">
        <v>628</v>
      </c>
      <c r="B152" s="23">
        <v>35462</v>
      </c>
      <c r="C152" s="4">
        <f t="shared" si="4"/>
        <v>2</v>
      </c>
      <c r="D152" s="4">
        <f>YEAR(Table1[[#This Row],[Measurement Date]])</f>
        <v>1997</v>
      </c>
      <c r="E152" s="5">
        <v>10</v>
      </c>
      <c r="F152" s="5">
        <v>1</v>
      </c>
      <c r="G152" s="26" t="s">
        <v>473</v>
      </c>
      <c r="H152" s="6" t="s">
        <v>465</v>
      </c>
      <c r="I152" s="6" t="s">
        <v>106</v>
      </c>
      <c r="J152" s="21" t="s">
        <v>81</v>
      </c>
      <c r="K152" s="83">
        <v>16</v>
      </c>
      <c r="L152" s="83"/>
      <c r="M152" s="44">
        <f>K152*1.01</f>
        <v>16.16</v>
      </c>
      <c r="N152" s="83">
        <v>0.2</v>
      </c>
      <c r="O152" s="83">
        <v>95.8</v>
      </c>
      <c r="P152" s="95" t="s">
        <v>46</v>
      </c>
      <c r="Q152" s="83">
        <v>0.58899999999999997</v>
      </c>
      <c r="R152" s="83">
        <v>35.6</v>
      </c>
      <c r="S152" s="83"/>
      <c r="T152" s="83">
        <v>0.76300000000000001</v>
      </c>
      <c r="U152" s="83">
        <v>1</v>
      </c>
      <c r="V152" s="6" t="s">
        <v>82</v>
      </c>
      <c r="W152" s="6"/>
      <c r="X152" s="1"/>
    </row>
    <row r="153" spans="1:24" ht="16" customHeight="1" x14ac:dyDescent="0.2">
      <c r="A153" s="78" t="s">
        <v>629</v>
      </c>
      <c r="B153" s="23">
        <v>35490</v>
      </c>
      <c r="C153" s="4">
        <f t="shared" si="4"/>
        <v>3</v>
      </c>
      <c r="D153" s="4">
        <f>YEAR(Table1[[#This Row],[Measurement Date]])</f>
        <v>1997</v>
      </c>
      <c r="E153" s="5">
        <v>11</v>
      </c>
      <c r="F153" s="5">
        <v>4</v>
      </c>
      <c r="G153" s="26" t="s">
        <v>473</v>
      </c>
      <c r="H153" s="7" t="s">
        <v>477</v>
      </c>
      <c r="I153" s="6" t="s">
        <v>111</v>
      </c>
      <c r="J153" s="21" t="s">
        <v>14</v>
      </c>
      <c r="K153" s="83">
        <v>17.399999999999999</v>
      </c>
      <c r="L153" s="83"/>
      <c r="M153" s="44">
        <f>K153*1.01</f>
        <v>17.573999999999998</v>
      </c>
      <c r="N153" s="83">
        <v>0.4</v>
      </c>
      <c r="O153" s="83">
        <v>21.2</v>
      </c>
      <c r="P153" s="95" t="s">
        <v>48</v>
      </c>
      <c r="Q153" s="83">
        <v>0.63700000000000001</v>
      </c>
      <c r="R153" s="83">
        <v>34.4</v>
      </c>
      <c r="S153" s="83"/>
      <c r="T153" s="83">
        <v>0.79200000000000004</v>
      </c>
      <c r="U153" s="83">
        <v>1</v>
      </c>
      <c r="V153" s="6" t="s">
        <v>88</v>
      </c>
      <c r="W153" s="6"/>
      <c r="X153" s="1"/>
    </row>
    <row r="154" spans="1:24" ht="16" customHeight="1" x14ac:dyDescent="0.2">
      <c r="A154" s="81" t="s">
        <v>630</v>
      </c>
      <c r="B154" s="23">
        <v>35490</v>
      </c>
      <c r="C154" s="4">
        <f t="shared" si="4"/>
        <v>3</v>
      </c>
      <c r="D154" s="4">
        <f>YEAR(Table1[[#This Row],[Measurement Date]])</f>
        <v>1997</v>
      </c>
      <c r="E154" s="5">
        <v>10</v>
      </c>
      <c r="F154" s="5">
        <v>1</v>
      </c>
      <c r="G154" s="26" t="s">
        <v>473</v>
      </c>
      <c r="H154" s="6" t="s">
        <v>465</v>
      </c>
      <c r="I154" s="6" t="s">
        <v>103</v>
      </c>
      <c r="J154" s="21" t="s">
        <v>49</v>
      </c>
      <c r="K154" s="83">
        <v>16.600000000000001</v>
      </c>
      <c r="L154" s="83"/>
      <c r="M154" s="44">
        <f>K154*1.01</f>
        <v>16.766000000000002</v>
      </c>
      <c r="N154" s="83">
        <v>0.5</v>
      </c>
      <c r="O154" s="83">
        <v>0.98</v>
      </c>
      <c r="P154" s="95" t="s">
        <v>46</v>
      </c>
      <c r="Q154" s="83">
        <v>0.60799999999999998</v>
      </c>
      <c r="R154" s="83">
        <v>33.5</v>
      </c>
      <c r="S154" s="83"/>
      <c r="T154" s="83">
        <v>0.81499999999999995</v>
      </c>
      <c r="U154" s="83">
        <v>1</v>
      </c>
      <c r="V154" s="6" t="s">
        <v>1</v>
      </c>
      <c r="W154" s="6"/>
      <c r="X154" s="1"/>
    </row>
    <row r="155" spans="1:24" ht="16" customHeight="1" x14ac:dyDescent="0.2">
      <c r="A155" s="78" t="s">
        <v>631</v>
      </c>
      <c r="B155" s="23">
        <v>35490</v>
      </c>
      <c r="C155" s="4">
        <f t="shared" si="4"/>
        <v>3</v>
      </c>
      <c r="D155" s="4">
        <f>YEAR(Table1[[#This Row],[Measurement Date]])</f>
        <v>1997</v>
      </c>
      <c r="E155" s="5">
        <v>10</v>
      </c>
      <c r="F155" s="5">
        <v>1</v>
      </c>
      <c r="G155" s="13" t="s">
        <v>467</v>
      </c>
      <c r="H155" s="7" t="s">
        <v>16</v>
      </c>
      <c r="I155" s="6" t="s">
        <v>102</v>
      </c>
      <c r="J155" s="21" t="s">
        <v>108</v>
      </c>
      <c r="K155" s="83">
        <v>16</v>
      </c>
      <c r="L155" s="83"/>
      <c r="M155" s="29">
        <f>K155*1.02</f>
        <v>16.32</v>
      </c>
      <c r="N155" s="83">
        <v>0.2</v>
      </c>
      <c r="O155" s="83">
        <v>1</v>
      </c>
      <c r="P155" s="95" t="s">
        <v>46</v>
      </c>
      <c r="Q155" s="83">
        <v>0.84</v>
      </c>
      <c r="R155" s="83">
        <v>26.1</v>
      </c>
      <c r="S155" s="83"/>
      <c r="T155" s="83">
        <v>0.73099999999999998</v>
      </c>
      <c r="U155" s="83">
        <v>1</v>
      </c>
      <c r="V155" s="6" t="s">
        <v>82</v>
      </c>
      <c r="W155" s="1"/>
      <c r="X155" s="1"/>
    </row>
    <row r="156" spans="1:24" ht="16" customHeight="1" x14ac:dyDescent="0.2">
      <c r="A156" s="81" t="s">
        <v>632</v>
      </c>
      <c r="B156" s="23">
        <v>35521</v>
      </c>
      <c r="C156" s="4">
        <f t="shared" si="4"/>
        <v>4</v>
      </c>
      <c r="D156" s="4">
        <f>YEAR(Table1[[#This Row],[Measurement Date]])</f>
        <v>1997</v>
      </c>
      <c r="E156" s="5">
        <v>10</v>
      </c>
      <c r="F156" s="5">
        <v>4</v>
      </c>
      <c r="G156" s="7" t="s">
        <v>473</v>
      </c>
      <c r="H156" s="6" t="s">
        <v>465</v>
      </c>
      <c r="I156" s="6" t="s">
        <v>110</v>
      </c>
      <c r="J156" s="21" t="s">
        <v>14</v>
      </c>
      <c r="K156" s="83">
        <v>19.2</v>
      </c>
      <c r="L156" s="83"/>
      <c r="M156" s="44">
        <f>K156*1.01</f>
        <v>19.391999999999999</v>
      </c>
      <c r="N156" s="83">
        <v>0.4</v>
      </c>
      <c r="O156" s="83">
        <v>4</v>
      </c>
      <c r="P156" s="95" t="s">
        <v>46</v>
      </c>
      <c r="Q156" s="83">
        <v>0.66800000000000004</v>
      </c>
      <c r="R156" s="83">
        <v>37.1</v>
      </c>
      <c r="S156" s="83"/>
      <c r="T156" s="83">
        <v>0.77500000000000002</v>
      </c>
      <c r="U156" s="83">
        <v>1</v>
      </c>
      <c r="V156" s="6" t="s">
        <v>88</v>
      </c>
      <c r="W156" s="6"/>
      <c r="X156" s="1"/>
    </row>
    <row r="157" spans="1:24" ht="16" customHeight="1" x14ac:dyDescent="0.2">
      <c r="A157" s="78" t="s">
        <v>633</v>
      </c>
      <c r="B157" s="23">
        <v>35521</v>
      </c>
      <c r="C157" s="4">
        <f t="shared" si="4"/>
        <v>4</v>
      </c>
      <c r="D157" s="4">
        <f>YEAR(Table1[[#This Row],[Measurement Date]])</f>
        <v>1997</v>
      </c>
      <c r="E157" s="5" t="s">
        <v>41</v>
      </c>
      <c r="F157" s="5" t="s">
        <v>41</v>
      </c>
      <c r="G157" s="6" t="s">
        <v>467</v>
      </c>
      <c r="H157" s="7" t="s">
        <v>16</v>
      </c>
      <c r="I157" s="6" t="s">
        <v>264</v>
      </c>
      <c r="J157" s="1" t="s">
        <v>108</v>
      </c>
      <c r="K157" s="5">
        <v>16</v>
      </c>
      <c r="M157" s="29">
        <f>K157*1.02</f>
        <v>16.32</v>
      </c>
      <c r="O157" s="5">
        <v>1</v>
      </c>
      <c r="Q157" s="5">
        <v>0.84</v>
      </c>
      <c r="R157" s="5">
        <v>26.1</v>
      </c>
      <c r="T157" s="5">
        <v>0.73099999999999998</v>
      </c>
      <c r="U157" s="5">
        <v>1</v>
      </c>
      <c r="V157" s="6"/>
      <c r="W157" s="1"/>
      <c r="X157" s="1"/>
    </row>
    <row r="158" spans="1:24" ht="16" customHeight="1" x14ac:dyDescent="0.2">
      <c r="A158" s="78" t="s">
        <v>634</v>
      </c>
      <c r="B158" s="23">
        <v>35551</v>
      </c>
      <c r="C158" s="4">
        <f t="shared" si="4"/>
        <v>5</v>
      </c>
      <c r="D158" s="4">
        <f>YEAR(Table1[[#This Row],[Measurement Date]])</f>
        <v>1997</v>
      </c>
      <c r="E158" s="5">
        <v>10</v>
      </c>
      <c r="F158" s="5">
        <v>1</v>
      </c>
      <c r="G158" s="7" t="s">
        <v>473</v>
      </c>
      <c r="H158" s="6" t="s">
        <v>465</v>
      </c>
      <c r="I158" s="6" t="s">
        <v>104</v>
      </c>
      <c r="J158" s="21" t="s">
        <v>107</v>
      </c>
      <c r="K158" s="83">
        <v>11</v>
      </c>
      <c r="L158" s="83"/>
      <c r="M158" s="44">
        <f t="shared" ref="M158:M163" si="5">K158*1.01</f>
        <v>11.11</v>
      </c>
      <c r="N158" s="83">
        <v>0.3</v>
      </c>
      <c r="O158" s="83">
        <v>1.03</v>
      </c>
      <c r="P158" s="95" t="s">
        <v>46</v>
      </c>
      <c r="Q158" s="83">
        <v>0.56999999999999995</v>
      </c>
      <c r="R158" s="83">
        <v>25.6</v>
      </c>
      <c r="S158" s="83"/>
      <c r="T158" s="83">
        <v>0.755</v>
      </c>
      <c r="U158" s="83">
        <v>1</v>
      </c>
      <c r="V158" s="6" t="s">
        <v>88</v>
      </c>
      <c r="W158" s="6"/>
      <c r="X158" s="1"/>
    </row>
    <row r="159" spans="1:24" ht="16" customHeight="1" x14ac:dyDescent="0.2">
      <c r="A159" s="81" t="s">
        <v>635</v>
      </c>
      <c r="B159" s="23">
        <v>35765</v>
      </c>
      <c r="C159" s="4">
        <f t="shared" si="4"/>
        <v>12</v>
      </c>
      <c r="D159" s="4">
        <f>YEAR(Table1[[#This Row],[Measurement Date]])</f>
        <v>1997</v>
      </c>
      <c r="E159" s="5">
        <v>12</v>
      </c>
      <c r="F159" s="5">
        <v>4</v>
      </c>
      <c r="G159" s="7" t="s">
        <v>473</v>
      </c>
      <c r="H159" s="6" t="s">
        <v>465</v>
      </c>
      <c r="I159" s="6" t="s">
        <v>113</v>
      </c>
      <c r="J159" s="1" t="s">
        <v>29</v>
      </c>
      <c r="K159" s="83">
        <v>10.100000000000001</v>
      </c>
      <c r="L159" s="83"/>
      <c r="M159" s="44">
        <f t="shared" si="5"/>
        <v>10.201000000000002</v>
      </c>
      <c r="N159" s="83">
        <v>0.2</v>
      </c>
      <c r="O159" s="83">
        <v>1.1990000000000001</v>
      </c>
      <c r="P159" s="95" t="s">
        <v>46</v>
      </c>
      <c r="Q159" s="83">
        <v>0.53900000000000003</v>
      </c>
      <c r="R159" s="83">
        <v>24.4</v>
      </c>
      <c r="S159" s="83"/>
      <c r="T159" s="83">
        <v>0.76800000000000002</v>
      </c>
      <c r="U159" s="83">
        <v>1</v>
      </c>
      <c r="V159" s="6" t="s">
        <v>82</v>
      </c>
      <c r="W159" s="6"/>
      <c r="X159" s="1"/>
    </row>
    <row r="160" spans="1:24" ht="16" customHeight="1" x14ac:dyDescent="0.2">
      <c r="A160" s="78" t="s">
        <v>636</v>
      </c>
      <c r="B160" s="23">
        <v>35827</v>
      </c>
      <c r="C160" s="4">
        <f t="shared" si="4"/>
        <v>2</v>
      </c>
      <c r="D160" s="4">
        <f>YEAR(Table1[[#This Row],[Measurement Date]])</f>
        <v>1998</v>
      </c>
      <c r="E160" s="5">
        <v>12</v>
      </c>
      <c r="F160" s="5">
        <v>1</v>
      </c>
      <c r="G160" s="7" t="s">
        <v>473</v>
      </c>
      <c r="H160" s="6" t="s">
        <v>475</v>
      </c>
      <c r="I160" s="6" t="s">
        <v>65</v>
      </c>
      <c r="J160" s="21" t="s">
        <v>42</v>
      </c>
      <c r="K160" s="83">
        <v>24.4</v>
      </c>
      <c r="L160" s="83"/>
      <c r="M160" s="44">
        <f t="shared" si="5"/>
        <v>24.643999999999998</v>
      </c>
      <c r="N160" s="83">
        <v>0.5</v>
      </c>
      <c r="O160" s="83">
        <v>4</v>
      </c>
      <c r="P160" s="95" t="s">
        <v>47</v>
      </c>
      <c r="Q160" s="83">
        <v>0.69599999999999995</v>
      </c>
      <c r="R160" s="83">
        <v>42</v>
      </c>
      <c r="S160" s="83"/>
      <c r="T160" s="83">
        <v>0.83599999999999997</v>
      </c>
      <c r="U160" s="83">
        <v>1</v>
      </c>
      <c r="V160" s="6" t="s">
        <v>43</v>
      </c>
      <c r="W160" s="6"/>
      <c r="X160" s="1"/>
    </row>
    <row r="161" spans="1:53" ht="16" customHeight="1" x14ac:dyDescent="0.2">
      <c r="A161" s="81" t="s">
        <v>637</v>
      </c>
      <c r="B161" s="23">
        <v>35827</v>
      </c>
      <c r="C161" s="4">
        <f t="shared" si="4"/>
        <v>2</v>
      </c>
      <c r="D161" s="4">
        <f>YEAR(Table1[[#This Row],[Measurement Date]])</f>
        <v>1998</v>
      </c>
      <c r="E161" s="5">
        <v>12</v>
      </c>
      <c r="F161" s="5">
        <v>1</v>
      </c>
      <c r="G161" s="7" t="s">
        <v>473</v>
      </c>
      <c r="H161" s="7" t="s">
        <v>477</v>
      </c>
      <c r="J161" s="21" t="s">
        <v>112</v>
      </c>
      <c r="K161" s="83">
        <v>19.8</v>
      </c>
      <c r="L161" s="83"/>
      <c r="M161" s="44">
        <f t="shared" si="5"/>
        <v>19.998000000000001</v>
      </c>
      <c r="N161" s="83">
        <v>0.5</v>
      </c>
      <c r="O161" s="83">
        <v>1.0900000000000001</v>
      </c>
      <c r="P161" s="95" t="s">
        <v>46</v>
      </c>
      <c r="Q161" s="83">
        <v>0.65400000000000003</v>
      </c>
      <c r="R161" s="83">
        <v>38.1</v>
      </c>
      <c r="S161" s="83"/>
      <c r="T161" s="83">
        <v>0.79500000000000004</v>
      </c>
      <c r="U161" s="83">
        <v>1</v>
      </c>
      <c r="V161" s="6" t="s">
        <v>43</v>
      </c>
      <c r="W161" s="6"/>
      <c r="X161" s="1"/>
    </row>
    <row r="162" spans="1:53" ht="16" customHeight="1" x14ac:dyDescent="0.2">
      <c r="A162" s="78" t="s">
        <v>638</v>
      </c>
      <c r="B162" s="23">
        <v>36100</v>
      </c>
      <c r="C162" s="4">
        <f t="shared" si="4"/>
        <v>11</v>
      </c>
      <c r="D162" s="4">
        <f>YEAR(Table1[[#This Row],[Measurement Date]])</f>
        <v>1998</v>
      </c>
      <c r="E162" s="5">
        <v>13</v>
      </c>
      <c r="F162" s="5">
        <v>1</v>
      </c>
      <c r="G162" s="7" t="s">
        <v>473</v>
      </c>
      <c r="H162" s="6" t="s">
        <v>475</v>
      </c>
      <c r="I162" s="6" t="s">
        <v>65</v>
      </c>
      <c r="J162" s="21" t="s">
        <v>42</v>
      </c>
      <c r="K162" s="83">
        <v>24.5</v>
      </c>
      <c r="L162" s="83"/>
      <c r="M162" s="44">
        <f t="shared" si="5"/>
        <v>24.745000000000001</v>
      </c>
      <c r="N162" s="83">
        <v>0.5</v>
      </c>
      <c r="O162" s="83">
        <v>4</v>
      </c>
      <c r="P162" s="95" t="s">
        <v>47</v>
      </c>
      <c r="Q162" s="83">
        <v>0.70299999999999996</v>
      </c>
      <c r="R162" s="83">
        <v>42.1</v>
      </c>
      <c r="S162" s="83"/>
      <c r="T162" s="83">
        <v>0.82499999999999996</v>
      </c>
      <c r="U162" s="83">
        <v>1</v>
      </c>
      <c r="V162" s="6" t="s">
        <v>43</v>
      </c>
      <c r="W162" s="6"/>
      <c r="X162" s="1"/>
    </row>
    <row r="163" spans="1:53" ht="16" customHeight="1" x14ac:dyDescent="0.2">
      <c r="A163" s="81" t="s">
        <v>639</v>
      </c>
      <c r="B163" s="23">
        <v>36130</v>
      </c>
      <c r="C163" s="4">
        <f t="shared" si="4"/>
        <v>12</v>
      </c>
      <c r="D163" s="4">
        <f>YEAR(Table1[[#This Row],[Measurement Date]])</f>
        <v>1998</v>
      </c>
      <c r="E163" s="5">
        <v>14</v>
      </c>
      <c r="F163" s="5">
        <v>4</v>
      </c>
      <c r="G163" s="6" t="s">
        <v>467</v>
      </c>
      <c r="H163" s="7" t="s">
        <v>8</v>
      </c>
      <c r="I163" s="7" t="s">
        <v>80</v>
      </c>
      <c r="J163" s="21" t="s">
        <v>1</v>
      </c>
      <c r="K163" s="83">
        <v>18.8</v>
      </c>
      <c r="L163" s="83"/>
      <c r="M163" s="29">
        <f t="shared" si="5"/>
        <v>18.988</v>
      </c>
      <c r="N163" s="83">
        <v>0.5</v>
      </c>
      <c r="O163" s="83">
        <v>0.44900000000000001</v>
      </c>
      <c r="P163" s="95" t="s">
        <v>48</v>
      </c>
      <c r="Q163" s="83">
        <v>0.67800000000000005</v>
      </c>
      <c r="R163" s="83">
        <v>35.200000000000003</v>
      </c>
      <c r="S163" s="83"/>
      <c r="T163" s="83">
        <v>0.78700000000000003</v>
      </c>
      <c r="U163" s="83">
        <v>1</v>
      </c>
      <c r="V163" s="6" t="s">
        <v>1</v>
      </c>
      <c r="W163" s="21"/>
      <c r="X163" s="1"/>
    </row>
    <row r="164" spans="1:53" s="6" customFormat="1" ht="16" customHeight="1" x14ac:dyDescent="0.2">
      <c r="A164" s="78" t="s">
        <v>640</v>
      </c>
      <c r="B164" s="82">
        <v>36157</v>
      </c>
      <c r="C164" s="61">
        <f t="shared" si="4"/>
        <v>12</v>
      </c>
      <c r="D164" s="61">
        <f>YEAR(Table1[[#This Row],[Measurement Date]])</f>
        <v>1998</v>
      </c>
      <c r="E164" s="5" t="s">
        <v>41</v>
      </c>
      <c r="F164" s="5" t="s">
        <v>41</v>
      </c>
      <c r="G164" s="6" t="s">
        <v>467</v>
      </c>
      <c r="H164" s="7" t="s">
        <v>8</v>
      </c>
      <c r="I164" s="110" t="s">
        <v>1062</v>
      </c>
      <c r="J164" s="21" t="s">
        <v>1</v>
      </c>
      <c r="K164" s="5"/>
      <c r="L164" s="83">
        <v>18.8</v>
      </c>
      <c r="M164" s="29">
        <f>L164</f>
        <v>18.8</v>
      </c>
      <c r="N164" s="5"/>
      <c r="O164" s="83">
        <v>0.43869999999999998</v>
      </c>
      <c r="P164" s="5"/>
      <c r="Q164" s="83">
        <v>0.67820000000000003</v>
      </c>
      <c r="R164" s="5"/>
      <c r="S164" s="83">
        <v>37.07</v>
      </c>
      <c r="T164" s="83">
        <v>0.78890000000000005</v>
      </c>
      <c r="U164" s="5">
        <v>1</v>
      </c>
      <c r="W164" s="3">
        <f>Q164*S164*T164/(L164)</f>
        <v>1.0549806116276594</v>
      </c>
      <c r="X164" s="21"/>
    </row>
    <row r="165" spans="1:53" s="6" customFormat="1" ht="16" customHeight="1" x14ac:dyDescent="0.2">
      <c r="A165" s="81" t="s">
        <v>641</v>
      </c>
      <c r="B165" s="42">
        <v>36192</v>
      </c>
      <c r="C165" s="43">
        <f t="shared" si="4"/>
        <v>2</v>
      </c>
      <c r="D165" s="43">
        <f>YEAR(Table1[[#This Row],[Measurement Date]])</f>
        <v>1999</v>
      </c>
      <c r="E165" s="34">
        <v>17</v>
      </c>
      <c r="F165" s="34">
        <v>4</v>
      </c>
      <c r="G165" s="7" t="s">
        <v>473</v>
      </c>
      <c r="H165" s="6" t="s">
        <v>465</v>
      </c>
      <c r="I165" s="32" t="s">
        <v>117</v>
      </c>
      <c r="J165" s="101" t="s">
        <v>118</v>
      </c>
      <c r="K165" s="102">
        <v>14.000000000000002</v>
      </c>
      <c r="L165" s="102"/>
      <c r="M165" s="46">
        <f>K165*1.01</f>
        <v>14.140000000000002</v>
      </c>
      <c r="N165" s="102">
        <v>0.4</v>
      </c>
      <c r="O165" s="102">
        <v>3.94</v>
      </c>
      <c r="P165" s="103" t="s">
        <v>46</v>
      </c>
      <c r="Q165" s="102">
        <v>0.63400000000000001</v>
      </c>
      <c r="R165" s="102">
        <v>27.3</v>
      </c>
      <c r="S165" s="102"/>
      <c r="T165" s="102">
        <v>0.80500000000000005</v>
      </c>
      <c r="U165" s="102">
        <v>1</v>
      </c>
      <c r="V165" s="32" t="s">
        <v>88</v>
      </c>
      <c r="W165" s="32"/>
      <c r="X165" s="36"/>
    </row>
    <row r="166" spans="1:53" ht="16" customHeight="1" x14ac:dyDescent="0.2">
      <c r="A166" s="78" t="s">
        <v>642</v>
      </c>
      <c r="B166" s="23">
        <v>36192</v>
      </c>
      <c r="C166" s="4">
        <f t="shared" si="4"/>
        <v>2</v>
      </c>
      <c r="D166" s="4">
        <f>YEAR(Table1[[#This Row],[Measurement Date]])</f>
        <v>1999</v>
      </c>
      <c r="E166" s="5">
        <v>14</v>
      </c>
      <c r="F166" s="5">
        <v>1</v>
      </c>
      <c r="G166" s="6" t="s">
        <v>467</v>
      </c>
      <c r="H166" s="7" t="s">
        <v>8</v>
      </c>
      <c r="I166" s="7" t="s">
        <v>80</v>
      </c>
      <c r="J166" s="21" t="s">
        <v>1</v>
      </c>
      <c r="K166" s="83">
        <v>18.2</v>
      </c>
      <c r="L166" s="83"/>
      <c r="M166" s="29">
        <f>K166*1.01</f>
        <v>18.381999999999998</v>
      </c>
      <c r="N166" s="83">
        <v>0.5</v>
      </c>
      <c r="O166" s="83">
        <v>1.129</v>
      </c>
      <c r="P166" s="95" t="s">
        <v>48</v>
      </c>
      <c r="Q166" s="83">
        <v>0.66700000000000004</v>
      </c>
      <c r="R166" s="83">
        <v>36.5</v>
      </c>
      <c r="S166" s="83"/>
      <c r="T166" s="83">
        <v>0.749</v>
      </c>
      <c r="U166" s="83">
        <v>1</v>
      </c>
      <c r="V166" s="6" t="s">
        <v>1</v>
      </c>
      <c r="W166" s="21"/>
      <c r="X166" s="1"/>
    </row>
    <row r="167" spans="1:53" ht="16" customHeight="1" x14ac:dyDescent="0.2">
      <c r="A167" s="78" t="s">
        <v>643</v>
      </c>
      <c r="B167" s="23">
        <v>36220</v>
      </c>
      <c r="C167" s="4">
        <f t="shared" si="4"/>
        <v>3</v>
      </c>
      <c r="D167" s="4">
        <f>YEAR(Table1[[#This Row],[Measurement Date]])</f>
        <v>1999</v>
      </c>
      <c r="E167" s="5">
        <v>14</v>
      </c>
      <c r="F167" s="5">
        <v>1</v>
      </c>
      <c r="G167" s="7" t="s">
        <v>473</v>
      </c>
      <c r="H167" s="6" t="s">
        <v>475</v>
      </c>
      <c r="I167" s="6" t="s">
        <v>182</v>
      </c>
      <c r="J167" s="21" t="s">
        <v>42</v>
      </c>
      <c r="K167" s="83">
        <v>24.7</v>
      </c>
      <c r="L167" s="83">
        <v>25</v>
      </c>
      <c r="M167" s="83">
        <f>L167</f>
        <v>25</v>
      </c>
      <c r="N167" s="83">
        <v>0.5</v>
      </c>
      <c r="O167" s="83">
        <v>4</v>
      </c>
      <c r="P167" s="95" t="s">
        <v>47</v>
      </c>
      <c r="Q167" s="83">
        <v>0.70599999999999996</v>
      </c>
      <c r="R167" s="83">
        <v>42.2</v>
      </c>
      <c r="S167" s="83">
        <v>42.7</v>
      </c>
      <c r="T167" s="83">
        <v>0.82799999999999996</v>
      </c>
      <c r="U167" s="83">
        <v>1</v>
      </c>
      <c r="V167" s="6" t="s">
        <v>43</v>
      </c>
      <c r="W167" s="3">
        <f>Q167*S167*T167/(L167)</f>
        <v>0.99844214399999998</v>
      </c>
      <c r="X167" s="1"/>
    </row>
    <row r="168" spans="1:53" s="9" customFormat="1" ht="16" customHeight="1" x14ac:dyDescent="0.2">
      <c r="A168" s="81" t="s">
        <v>644</v>
      </c>
      <c r="B168" s="82">
        <v>36299</v>
      </c>
      <c r="C168" s="61">
        <f t="shared" si="4"/>
        <v>5</v>
      </c>
      <c r="D168" s="61">
        <f>YEAR(Table1[[#This Row],[Measurement Date]])</f>
        <v>1999</v>
      </c>
      <c r="E168" s="5" t="s">
        <v>41</v>
      </c>
      <c r="F168" s="5" t="s">
        <v>41</v>
      </c>
      <c r="G168" s="6" t="s">
        <v>467</v>
      </c>
      <c r="H168" s="7" t="s">
        <v>16</v>
      </c>
      <c r="I168" s="58" t="s">
        <v>215</v>
      </c>
      <c r="J168" s="21" t="s">
        <v>1</v>
      </c>
      <c r="K168" s="83">
        <v>15.8</v>
      </c>
      <c r="L168" s="83"/>
      <c r="M168" s="29">
        <f>K168*1.02</f>
        <v>16.116</v>
      </c>
      <c r="N168" s="5"/>
      <c r="O168" s="83">
        <v>0.64710000000000001</v>
      </c>
      <c r="P168" s="5"/>
      <c r="Q168" s="83">
        <v>0.84430000000000005</v>
      </c>
      <c r="R168" s="83">
        <v>25</v>
      </c>
      <c r="S168" s="5"/>
      <c r="T168" s="83">
        <v>0.74819999999999998</v>
      </c>
      <c r="U168" s="5">
        <v>1</v>
      </c>
      <c r="V168" s="6"/>
      <c r="W168" s="1"/>
      <c r="X168" s="1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</row>
    <row r="169" spans="1:53" s="6" customFormat="1" ht="16" customHeight="1" x14ac:dyDescent="0.2">
      <c r="A169" s="78" t="s">
        <v>645</v>
      </c>
      <c r="B169" s="23">
        <v>36342</v>
      </c>
      <c r="C169" s="4">
        <f t="shared" si="4"/>
        <v>7</v>
      </c>
      <c r="D169" s="4">
        <f>YEAR(Table1[[#This Row],[Measurement Date]])</f>
        <v>1999</v>
      </c>
      <c r="E169" s="5">
        <v>17</v>
      </c>
      <c r="F169" s="5">
        <v>4</v>
      </c>
      <c r="G169" s="7" t="s">
        <v>473</v>
      </c>
      <c r="H169" s="6" t="s">
        <v>475</v>
      </c>
      <c r="I169" s="6" t="s">
        <v>242</v>
      </c>
      <c r="J169" s="21" t="s">
        <v>42</v>
      </c>
      <c r="K169" s="83">
        <v>24.5</v>
      </c>
      <c r="L169" s="83"/>
      <c r="M169" s="44">
        <f>K169*1.01</f>
        <v>24.745000000000001</v>
      </c>
      <c r="N169" s="83">
        <v>0.5</v>
      </c>
      <c r="O169" s="83">
        <v>4</v>
      </c>
      <c r="P169" s="95" t="s">
        <v>47</v>
      </c>
      <c r="Q169" s="83">
        <v>0.70399999999999996</v>
      </c>
      <c r="R169" s="83">
        <v>41.6</v>
      </c>
      <c r="S169" s="83">
        <v>42</v>
      </c>
      <c r="T169" s="83">
        <v>0.83499999999999996</v>
      </c>
      <c r="U169" s="83">
        <v>1</v>
      </c>
      <c r="V169" s="6" t="s">
        <v>43</v>
      </c>
      <c r="W169" s="3"/>
      <c r="X169" s="1"/>
    </row>
    <row r="170" spans="1:53" s="6" customFormat="1" ht="16" customHeight="1" x14ac:dyDescent="0.2">
      <c r="A170" s="81" t="s">
        <v>646</v>
      </c>
      <c r="B170" s="23">
        <v>36342</v>
      </c>
      <c r="C170" s="4">
        <f t="shared" si="4"/>
        <v>7</v>
      </c>
      <c r="D170" s="4">
        <f>YEAR(Table1[[#This Row],[Measurement Date]])</f>
        <v>1999</v>
      </c>
      <c r="E170" s="5">
        <v>17</v>
      </c>
      <c r="F170" s="5">
        <v>4</v>
      </c>
      <c r="G170" s="7" t="s">
        <v>473</v>
      </c>
      <c r="H170" s="6" t="s">
        <v>475</v>
      </c>
      <c r="I170" s="6" t="s">
        <v>116</v>
      </c>
      <c r="J170" s="21" t="s">
        <v>14</v>
      </c>
      <c r="K170" s="83">
        <v>22.5</v>
      </c>
      <c r="L170" s="83"/>
      <c r="M170" s="44">
        <f>K170*1.01</f>
        <v>22.725000000000001</v>
      </c>
      <c r="N170" s="83">
        <v>0.5</v>
      </c>
      <c r="O170" s="83">
        <v>4.0110000000000001</v>
      </c>
      <c r="P170" s="95" t="s">
        <v>46</v>
      </c>
      <c r="Q170" s="83">
        <v>0.69</v>
      </c>
      <c r="R170" s="83">
        <v>41.1</v>
      </c>
      <c r="S170" s="83"/>
      <c r="T170" s="83">
        <v>0.79300000000000004</v>
      </c>
      <c r="U170" s="83">
        <v>1</v>
      </c>
      <c r="V170" s="6" t="s">
        <v>88</v>
      </c>
      <c r="X170" s="1"/>
    </row>
    <row r="171" spans="1:53" s="6" customFormat="1" ht="16" customHeight="1" x14ac:dyDescent="0.2">
      <c r="A171" s="78" t="s">
        <v>647</v>
      </c>
      <c r="B171" s="82">
        <v>36342</v>
      </c>
      <c r="C171" s="61">
        <f t="shared" si="4"/>
        <v>7</v>
      </c>
      <c r="D171" s="61">
        <f>YEAR(Table1[[#This Row],[Measurement Date]])</f>
        <v>1999</v>
      </c>
      <c r="E171" s="5" t="s">
        <v>41</v>
      </c>
      <c r="F171" s="5" t="s">
        <v>41</v>
      </c>
      <c r="G171" s="6" t="s">
        <v>467</v>
      </c>
      <c r="H171" s="7" t="s">
        <v>8</v>
      </c>
      <c r="I171" s="110" t="s">
        <v>209</v>
      </c>
      <c r="J171" s="21" t="s">
        <v>1</v>
      </c>
      <c r="K171" s="5"/>
      <c r="L171" s="83">
        <v>18.899999999999999</v>
      </c>
      <c r="M171" s="29">
        <f>L171</f>
        <v>18.899999999999999</v>
      </c>
      <c r="N171" s="5"/>
      <c r="O171" s="83">
        <v>0.40489999999999998</v>
      </c>
      <c r="P171" s="5"/>
      <c r="Q171" s="83">
        <v>0.69599999999999995</v>
      </c>
      <c r="R171" s="5"/>
      <c r="S171" s="83">
        <v>34.799999999999997</v>
      </c>
      <c r="T171" s="83">
        <v>0.78</v>
      </c>
      <c r="U171" s="5">
        <v>1</v>
      </c>
      <c r="W171" s="3">
        <f>Q171*S171*T171/(L171)</f>
        <v>0.99958857142857149</v>
      </c>
      <c r="X171" s="21"/>
    </row>
    <row r="172" spans="1:53" s="6" customFormat="1" ht="16" customHeight="1" x14ac:dyDescent="0.2">
      <c r="A172" s="81" t="s">
        <v>648</v>
      </c>
      <c r="B172" s="23">
        <v>36404</v>
      </c>
      <c r="C172" s="4">
        <f t="shared" si="4"/>
        <v>9</v>
      </c>
      <c r="D172" s="4">
        <f>YEAR(Table1[[#This Row],[Measurement Date]])</f>
        <v>1999</v>
      </c>
      <c r="E172" s="5">
        <v>15</v>
      </c>
      <c r="F172" s="5">
        <v>1</v>
      </c>
      <c r="G172" s="166" t="s">
        <v>1133</v>
      </c>
      <c r="H172" s="133" t="s">
        <v>1132</v>
      </c>
      <c r="I172" s="6" t="s">
        <v>350</v>
      </c>
      <c r="J172" s="21" t="s">
        <v>5</v>
      </c>
      <c r="K172" s="83">
        <v>28.7</v>
      </c>
      <c r="L172" s="83"/>
      <c r="M172" s="44">
        <f>K172</f>
        <v>28.7</v>
      </c>
      <c r="N172" s="83">
        <v>1.4000000000000001</v>
      </c>
      <c r="O172" s="83">
        <v>29.93</v>
      </c>
      <c r="P172" s="95" t="s">
        <v>48</v>
      </c>
      <c r="Q172" s="83">
        <v>2.5710000000000002</v>
      </c>
      <c r="R172" s="83">
        <v>12.95</v>
      </c>
      <c r="S172" s="83"/>
      <c r="T172" s="83">
        <v>0.86199999999999999</v>
      </c>
      <c r="U172" s="83">
        <v>1</v>
      </c>
      <c r="V172" s="6" t="s">
        <v>1</v>
      </c>
      <c r="X172" s="1"/>
    </row>
    <row r="173" spans="1:53" s="6" customFormat="1" ht="16" customHeight="1" x14ac:dyDescent="0.2">
      <c r="A173" s="78" t="s">
        <v>649</v>
      </c>
      <c r="B173" s="23">
        <v>36404</v>
      </c>
      <c r="C173" s="4">
        <f t="shared" si="4"/>
        <v>9</v>
      </c>
      <c r="D173" s="4">
        <f>YEAR(Table1[[#This Row],[Measurement Date]])</f>
        <v>1999</v>
      </c>
      <c r="E173" s="5">
        <v>15</v>
      </c>
      <c r="F173" s="5">
        <v>3</v>
      </c>
      <c r="G173" s="13" t="s">
        <v>1133</v>
      </c>
      <c r="H173" s="6" t="s">
        <v>464</v>
      </c>
      <c r="I173" s="6" t="s">
        <v>115</v>
      </c>
      <c r="J173" s="21" t="s">
        <v>5</v>
      </c>
      <c r="K173" s="83">
        <v>32.300000000000004</v>
      </c>
      <c r="L173" s="83"/>
      <c r="M173" s="44">
        <f>K173</f>
        <v>32.300000000000004</v>
      </c>
      <c r="N173" s="44">
        <v>2</v>
      </c>
      <c r="O173" s="83">
        <v>0.104</v>
      </c>
      <c r="P173" s="95" t="s">
        <v>47</v>
      </c>
      <c r="Q173" s="5"/>
      <c r="R173" s="5"/>
      <c r="S173" s="5"/>
      <c r="T173" s="83"/>
      <c r="U173" s="83">
        <v>47</v>
      </c>
      <c r="V173" s="6" t="s">
        <v>1</v>
      </c>
      <c r="W173" s="4"/>
      <c r="X173" s="1"/>
    </row>
    <row r="174" spans="1:53" s="6" customFormat="1" ht="16" customHeight="1" thickBot="1" x14ac:dyDescent="0.25">
      <c r="A174" s="81" t="s">
        <v>650</v>
      </c>
      <c r="B174" s="23">
        <v>36465</v>
      </c>
      <c r="C174" s="4">
        <f t="shared" si="4"/>
        <v>11</v>
      </c>
      <c r="D174" s="4">
        <v>1999</v>
      </c>
      <c r="E174" s="4"/>
      <c r="F174" s="5"/>
      <c r="G174" s="1" t="s">
        <v>467</v>
      </c>
      <c r="H174" s="1" t="s">
        <v>468</v>
      </c>
      <c r="I174" s="6" t="s">
        <v>261</v>
      </c>
      <c r="J174" s="11" t="s">
        <v>145</v>
      </c>
      <c r="K174" s="5"/>
      <c r="L174" s="5"/>
      <c r="M174" s="5">
        <v>12.15</v>
      </c>
      <c r="N174" s="5"/>
      <c r="O174" s="5">
        <v>0.26</v>
      </c>
      <c r="P174" s="5"/>
      <c r="Q174" s="111">
        <v>2.294</v>
      </c>
      <c r="R174" s="111">
        <v>7.59</v>
      </c>
      <c r="S174" s="5"/>
      <c r="T174" s="5">
        <v>0.69799999999999995</v>
      </c>
      <c r="U174" s="5"/>
      <c r="V174" s="5"/>
      <c r="W174" s="3"/>
      <c r="X174" s="3"/>
    </row>
    <row r="175" spans="1:53" s="6" customFormat="1" ht="16" customHeight="1" x14ac:dyDescent="0.2">
      <c r="A175" s="78" t="s">
        <v>651</v>
      </c>
      <c r="B175" s="23">
        <v>36495</v>
      </c>
      <c r="C175" s="4">
        <f t="shared" si="4"/>
        <v>12</v>
      </c>
      <c r="D175" s="4">
        <f>YEAR(Table1[[#This Row],[Measurement Date]])</f>
        <v>1999</v>
      </c>
      <c r="E175" s="5" t="s">
        <v>41</v>
      </c>
      <c r="F175" s="5" t="s">
        <v>41</v>
      </c>
      <c r="G175" s="6" t="s">
        <v>467</v>
      </c>
      <c r="H175" s="6" t="s">
        <v>1012</v>
      </c>
      <c r="I175" s="11" t="s">
        <v>265</v>
      </c>
      <c r="J175" s="96" t="s">
        <v>145</v>
      </c>
      <c r="K175" s="5">
        <v>12.15</v>
      </c>
      <c r="L175" s="5"/>
      <c r="M175" s="83">
        <f>K175</f>
        <v>12.15</v>
      </c>
      <c r="N175" s="5"/>
      <c r="O175" s="4">
        <v>0.26</v>
      </c>
      <c r="P175" s="5"/>
      <c r="Q175" s="4">
        <v>2.294</v>
      </c>
      <c r="R175" s="4">
        <v>7.59</v>
      </c>
      <c r="S175" s="5"/>
      <c r="T175" s="4">
        <v>0.69799999999999995</v>
      </c>
      <c r="U175" s="5">
        <v>1</v>
      </c>
      <c r="V175" s="6" t="s">
        <v>1</v>
      </c>
      <c r="W175" s="3"/>
      <c r="X175" s="96"/>
    </row>
    <row r="176" spans="1:53" s="6" customFormat="1" ht="16" customHeight="1" x14ac:dyDescent="0.2">
      <c r="A176" s="81" t="s">
        <v>652</v>
      </c>
      <c r="B176" s="23">
        <v>36678</v>
      </c>
      <c r="C176" s="4">
        <f t="shared" si="4"/>
        <v>6</v>
      </c>
      <c r="D176" s="4">
        <f>YEAR(Table1[[#This Row],[Measurement Date]])</f>
        <v>2000</v>
      </c>
      <c r="E176" s="5">
        <v>17</v>
      </c>
      <c r="F176" s="5">
        <v>3</v>
      </c>
      <c r="G176" s="13" t="s">
        <v>1133</v>
      </c>
      <c r="H176" s="6" t="s">
        <v>464</v>
      </c>
      <c r="I176" s="6" t="s">
        <v>350</v>
      </c>
      <c r="J176" s="21" t="s">
        <v>5</v>
      </c>
      <c r="K176" s="83">
        <v>32.4</v>
      </c>
      <c r="L176" s="83"/>
      <c r="M176" s="44">
        <f>K176</f>
        <v>32.4</v>
      </c>
      <c r="N176" s="44">
        <v>2</v>
      </c>
      <c r="O176" s="83">
        <v>0.10249999999999999</v>
      </c>
      <c r="P176" s="95" t="s">
        <v>47</v>
      </c>
      <c r="Q176" s="5"/>
      <c r="R176" s="5"/>
      <c r="S176" s="5"/>
      <c r="T176" s="83"/>
      <c r="U176" s="83">
        <v>414</v>
      </c>
      <c r="V176" s="6" t="s">
        <v>1</v>
      </c>
      <c r="W176" s="4"/>
      <c r="X176" s="1"/>
    </row>
    <row r="177" spans="1:53" s="6" customFormat="1" ht="16" customHeight="1" x14ac:dyDescent="0.2">
      <c r="A177" s="78" t="s">
        <v>653</v>
      </c>
      <c r="B177" s="37">
        <v>36739</v>
      </c>
      <c r="C177" s="38">
        <f t="shared" si="4"/>
        <v>8</v>
      </c>
      <c r="D177" s="38">
        <f>YEAR(Table1[[#This Row],[Measurement Date]])</f>
        <v>2000</v>
      </c>
      <c r="E177" s="39">
        <v>17</v>
      </c>
      <c r="F177" s="39">
        <v>4</v>
      </c>
      <c r="G177" s="7" t="s">
        <v>473</v>
      </c>
      <c r="H177" s="6" t="s">
        <v>476</v>
      </c>
      <c r="I177" s="20" t="s">
        <v>243</v>
      </c>
      <c r="J177" s="87" t="s">
        <v>25</v>
      </c>
      <c r="K177" s="88">
        <v>20.7</v>
      </c>
      <c r="L177" s="88"/>
      <c r="M177" s="48">
        <f>K177*1.01</f>
        <v>20.907</v>
      </c>
      <c r="N177" s="88">
        <v>0.3</v>
      </c>
      <c r="O177" s="88">
        <v>100.5</v>
      </c>
      <c r="P177" s="97" t="s">
        <v>48</v>
      </c>
      <c r="Q177" s="88">
        <v>0.71899999999999997</v>
      </c>
      <c r="R177" s="88">
        <v>36.700000000000003</v>
      </c>
      <c r="S177" s="88"/>
      <c r="T177" s="88">
        <v>0.78600000000000003</v>
      </c>
      <c r="U177" s="88">
        <v>1</v>
      </c>
      <c r="V177" s="20" t="s">
        <v>82</v>
      </c>
      <c r="W177"/>
      <c r="X177" s="28"/>
    </row>
    <row r="178" spans="1:53" s="6" customFormat="1" ht="16" customHeight="1" x14ac:dyDescent="0.2">
      <c r="A178" s="81" t="s">
        <v>654</v>
      </c>
      <c r="B178" s="56">
        <v>36770</v>
      </c>
      <c r="C178" s="57">
        <f t="shared" si="4"/>
        <v>9</v>
      </c>
      <c r="D178" s="57">
        <f>YEAR(Table1[[#This Row],[Measurement Date]])</f>
        <v>2000</v>
      </c>
      <c r="E178" s="5">
        <v>18</v>
      </c>
      <c r="F178" s="5">
        <v>4</v>
      </c>
      <c r="G178" s="166" t="s">
        <v>1133</v>
      </c>
      <c r="H178" s="55" t="s">
        <v>464</v>
      </c>
      <c r="I178" s="6" t="s">
        <v>350</v>
      </c>
      <c r="J178" s="21" t="s">
        <v>5</v>
      </c>
      <c r="K178" s="83">
        <v>30.599999999999998</v>
      </c>
      <c r="L178" s="83"/>
      <c r="M178" s="63">
        <f>K178</f>
        <v>30.599999999999998</v>
      </c>
      <c r="N178" s="83">
        <v>1.5</v>
      </c>
      <c r="O178" s="107">
        <v>1.05</v>
      </c>
      <c r="P178" s="95" t="s">
        <v>47</v>
      </c>
      <c r="Q178" s="5"/>
      <c r="R178" s="5"/>
      <c r="S178" s="5"/>
      <c r="T178" s="83"/>
      <c r="U178" s="83">
        <v>234</v>
      </c>
      <c r="V178" s="6" t="s">
        <v>1</v>
      </c>
      <c r="W178"/>
      <c r="X178" s="1"/>
    </row>
    <row r="179" spans="1:53" s="6" customFormat="1" ht="16" customHeight="1" x14ac:dyDescent="0.2">
      <c r="A179" s="78" t="s">
        <v>655</v>
      </c>
      <c r="B179" s="22">
        <v>36800</v>
      </c>
      <c r="C179" s="24">
        <f t="shared" si="4"/>
        <v>10</v>
      </c>
      <c r="D179" s="24">
        <f>YEAR(Table1[[#This Row],[Measurement Date]])</f>
        <v>2000</v>
      </c>
      <c r="E179" s="25">
        <v>18</v>
      </c>
      <c r="F179" s="25">
        <v>3</v>
      </c>
      <c r="G179" s="166" t="s">
        <v>1133</v>
      </c>
      <c r="H179" s="133" t="s">
        <v>1132</v>
      </c>
      <c r="I179" s="13" t="s">
        <v>384</v>
      </c>
      <c r="J179" s="68" t="s">
        <v>5</v>
      </c>
      <c r="K179" s="33">
        <v>31</v>
      </c>
      <c r="L179" s="92"/>
      <c r="M179" s="45">
        <f>K179</f>
        <v>31</v>
      </c>
      <c r="N179" s="92">
        <v>1.5</v>
      </c>
      <c r="O179" s="92">
        <v>0.24959999999999999</v>
      </c>
      <c r="P179" s="93" t="s">
        <v>48</v>
      </c>
      <c r="Q179" s="92">
        <v>2.548</v>
      </c>
      <c r="R179" s="92">
        <v>14.11</v>
      </c>
      <c r="S179" s="92"/>
      <c r="T179" s="92">
        <v>0.86199999999999999</v>
      </c>
      <c r="U179" s="92">
        <v>1</v>
      </c>
      <c r="V179" s="13" t="s">
        <v>1</v>
      </c>
      <c r="W179"/>
      <c r="X179" s="18"/>
    </row>
    <row r="180" spans="1:53" ht="16" customHeight="1" x14ac:dyDescent="0.2">
      <c r="A180" s="81" t="s">
        <v>656</v>
      </c>
      <c r="B180" s="82">
        <v>36855</v>
      </c>
      <c r="C180" s="61">
        <f t="shared" si="4"/>
        <v>11</v>
      </c>
      <c r="D180" s="61">
        <f>YEAR(Table1[[#This Row],[Measurement Date]])</f>
        <v>2000</v>
      </c>
      <c r="E180" s="5" t="s">
        <v>41</v>
      </c>
      <c r="F180" s="5" t="s">
        <v>41</v>
      </c>
      <c r="G180" s="6" t="s">
        <v>467</v>
      </c>
      <c r="H180" s="7" t="s">
        <v>8</v>
      </c>
      <c r="I180" s="110" t="s">
        <v>1063</v>
      </c>
      <c r="J180" s="21" t="s">
        <v>1</v>
      </c>
      <c r="K180" s="5"/>
      <c r="L180" s="83">
        <v>19.2</v>
      </c>
      <c r="M180" s="29">
        <f>L180</f>
        <v>19.2</v>
      </c>
      <c r="O180" s="83">
        <v>0.40799999999999997</v>
      </c>
      <c r="Q180" s="83">
        <v>0.6885</v>
      </c>
      <c r="S180" s="83">
        <v>35.712000000000003</v>
      </c>
      <c r="T180" s="83">
        <v>0.78120000000000001</v>
      </c>
      <c r="U180" s="5">
        <v>1</v>
      </c>
      <c r="V180" s="6"/>
      <c r="W180" s="3">
        <f>Q180*S180*T180/(L180)</f>
        <v>1.0004125320000001</v>
      </c>
      <c r="X180" s="21"/>
    </row>
    <row r="181" spans="1:53" s="6" customFormat="1" ht="16" customHeight="1" x14ac:dyDescent="0.2">
      <c r="A181" s="78" t="s">
        <v>657</v>
      </c>
      <c r="B181" s="51">
        <v>36892</v>
      </c>
      <c r="C181" s="41">
        <f t="shared" si="4"/>
        <v>1</v>
      </c>
      <c r="D181" s="41">
        <f>YEAR(Table1[[#This Row],[Measurement Date]])</f>
        <v>2001</v>
      </c>
      <c r="E181" s="39">
        <v>18</v>
      </c>
      <c r="F181" s="39">
        <v>3</v>
      </c>
      <c r="G181" s="40" t="s">
        <v>473</v>
      </c>
      <c r="H181" s="20" t="s">
        <v>465</v>
      </c>
      <c r="I181" s="20" t="s">
        <v>119</v>
      </c>
      <c r="J181" s="87" t="s">
        <v>120</v>
      </c>
      <c r="K181" s="88">
        <v>15.299999999999999</v>
      </c>
      <c r="L181" s="88"/>
      <c r="M181" s="53">
        <f>K181*1.01</f>
        <v>15.452999999999999</v>
      </c>
      <c r="N181" s="88">
        <v>0.4</v>
      </c>
      <c r="O181" s="88">
        <v>1.0149999999999999</v>
      </c>
      <c r="P181" s="97" t="s">
        <v>46</v>
      </c>
      <c r="Q181" s="88">
        <v>0.63400000000000001</v>
      </c>
      <c r="R181" s="88">
        <v>30.6</v>
      </c>
      <c r="S181" s="88"/>
      <c r="T181" s="88">
        <v>0.80300000000000005</v>
      </c>
      <c r="U181" s="88">
        <v>1</v>
      </c>
      <c r="V181" s="20" t="s">
        <v>88</v>
      </c>
      <c r="W181" s="20"/>
      <c r="X181" s="28"/>
    </row>
    <row r="182" spans="1:53" s="6" customFormat="1" ht="16" customHeight="1" x14ac:dyDescent="0.2">
      <c r="A182" s="81" t="s">
        <v>658</v>
      </c>
      <c r="B182" s="42">
        <v>36923</v>
      </c>
      <c r="C182" s="43">
        <f t="shared" si="4"/>
        <v>2</v>
      </c>
      <c r="D182" s="43">
        <f>YEAR(Table1[[#This Row],[Measurement Date]])</f>
        <v>2001</v>
      </c>
      <c r="E182" s="34">
        <v>18</v>
      </c>
      <c r="F182" s="34">
        <v>1</v>
      </c>
      <c r="G182" s="32" t="s">
        <v>467</v>
      </c>
      <c r="H182" s="35" t="s">
        <v>16</v>
      </c>
      <c r="I182" s="32" t="s">
        <v>80</v>
      </c>
      <c r="J182" s="101" t="s">
        <v>1</v>
      </c>
      <c r="K182" s="102">
        <v>16.400000000000002</v>
      </c>
      <c r="L182" s="102"/>
      <c r="M182" s="54">
        <f>K182*1.02</f>
        <v>16.728000000000002</v>
      </c>
      <c r="N182" s="102">
        <v>0.5</v>
      </c>
      <c r="O182" s="102">
        <v>1.131</v>
      </c>
      <c r="P182" s="103" t="s">
        <v>46</v>
      </c>
      <c r="Q182" s="102">
        <v>0.84799999999999998</v>
      </c>
      <c r="R182" s="102">
        <v>25.9</v>
      </c>
      <c r="S182" s="102"/>
      <c r="T182" s="102">
        <v>0.745</v>
      </c>
      <c r="U182" s="102">
        <v>1</v>
      </c>
      <c r="V182" s="32" t="s">
        <v>1</v>
      </c>
      <c r="W182" s="32"/>
      <c r="X182" s="36"/>
    </row>
    <row r="183" spans="1:53" s="6" customFormat="1" ht="16" customHeight="1" x14ac:dyDescent="0.2">
      <c r="A183" s="78" t="s">
        <v>659</v>
      </c>
      <c r="B183" s="23">
        <v>36923</v>
      </c>
      <c r="C183" s="4">
        <f t="shared" si="4"/>
        <v>2</v>
      </c>
      <c r="D183" s="4">
        <f>YEAR(Table1[[#This Row],[Measurement Date]])</f>
        <v>2001</v>
      </c>
      <c r="E183" s="5">
        <v>18</v>
      </c>
      <c r="F183" s="5">
        <v>4</v>
      </c>
      <c r="G183" s="6" t="s">
        <v>467</v>
      </c>
      <c r="H183" s="7" t="s">
        <v>469</v>
      </c>
      <c r="I183" s="7"/>
      <c r="J183" s="21" t="s">
        <v>1</v>
      </c>
      <c r="K183" s="83">
        <v>21.5</v>
      </c>
      <c r="L183" s="83">
        <v>21.8</v>
      </c>
      <c r="M183" s="29">
        <f>L183</f>
        <v>21.8</v>
      </c>
      <c r="N183" s="83">
        <v>1.5</v>
      </c>
      <c r="O183" s="83">
        <v>0.10199999999999999</v>
      </c>
      <c r="P183" s="95" t="s">
        <v>47</v>
      </c>
      <c r="Q183" s="83"/>
      <c r="R183" s="83"/>
      <c r="S183" s="83"/>
      <c r="T183" s="83"/>
      <c r="U183" s="83">
        <v>14</v>
      </c>
      <c r="V183" s="6" t="s">
        <v>1</v>
      </c>
      <c r="W183" s="21"/>
      <c r="X183" s="1"/>
    </row>
    <row r="184" spans="1:53" s="6" customFormat="1" ht="16" customHeight="1" x14ac:dyDescent="0.2">
      <c r="A184" s="78" t="s">
        <v>660</v>
      </c>
      <c r="B184" s="27">
        <v>36923</v>
      </c>
      <c r="C184" s="14">
        <f t="shared" si="4"/>
        <v>2</v>
      </c>
      <c r="D184" s="14">
        <f>YEAR(Table1[[#This Row],[Measurement Date]])</f>
        <v>2001</v>
      </c>
      <c r="E184" s="25">
        <v>18</v>
      </c>
      <c r="F184" s="25">
        <v>1</v>
      </c>
      <c r="G184" s="13" t="s">
        <v>467</v>
      </c>
      <c r="H184" s="26" t="s">
        <v>8</v>
      </c>
      <c r="I184" s="26" t="s">
        <v>80</v>
      </c>
      <c r="J184" s="68" t="s">
        <v>1</v>
      </c>
      <c r="K184" s="92">
        <v>18.399999999999999</v>
      </c>
      <c r="L184" s="92"/>
      <c r="M184" s="49">
        <f>K184*1.01</f>
        <v>18.584</v>
      </c>
      <c r="N184" s="92">
        <v>0.5</v>
      </c>
      <c r="O184" s="92">
        <v>1.04</v>
      </c>
      <c r="P184" s="93" t="s">
        <v>48</v>
      </c>
      <c r="Q184" s="92">
        <v>0.66900000000000004</v>
      </c>
      <c r="R184" s="92">
        <v>35.700000000000003</v>
      </c>
      <c r="S184" s="92"/>
      <c r="T184" s="92">
        <v>0.77</v>
      </c>
      <c r="U184" s="92">
        <v>1</v>
      </c>
      <c r="V184" s="13" t="s">
        <v>1</v>
      </c>
      <c r="W184" s="68"/>
      <c r="X184" s="18" t="s">
        <v>944</v>
      </c>
    </row>
    <row r="185" spans="1:53" ht="16" customHeight="1" x14ac:dyDescent="0.2">
      <c r="A185" s="81" t="s">
        <v>661</v>
      </c>
      <c r="B185" s="23">
        <v>36923</v>
      </c>
      <c r="C185" s="4">
        <f t="shared" si="4"/>
        <v>2</v>
      </c>
      <c r="D185" s="4">
        <f>YEAR(Table1[[#This Row],[Measurement Date]])</f>
        <v>2001</v>
      </c>
      <c r="E185" s="5">
        <v>18</v>
      </c>
      <c r="F185" s="5">
        <v>4</v>
      </c>
      <c r="G185" s="6" t="s">
        <v>467</v>
      </c>
      <c r="H185" s="7" t="s">
        <v>469</v>
      </c>
      <c r="I185" s="6" t="s">
        <v>275</v>
      </c>
      <c r="J185" s="1" t="s">
        <v>1</v>
      </c>
      <c r="K185" s="5">
        <v>21.5</v>
      </c>
      <c r="M185" s="29">
        <f>K185*1.01</f>
        <v>21.715</v>
      </c>
      <c r="N185" s="5">
        <v>1.5</v>
      </c>
      <c r="O185" s="5">
        <v>1.02</v>
      </c>
      <c r="P185" s="5" t="s">
        <v>47</v>
      </c>
      <c r="U185" s="5">
        <v>14.05</v>
      </c>
      <c r="V185" s="6" t="s">
        <v>1</v>
      </c>
      <c r="W185" s="6"/>
      <c r="X185" s="1" t="s">
        <v>274</v>
      </c>
    </row>
    <row r="186" spans="1:53" s="6" customFormat="1" ht="16" customHeight="1" x14ac:dyDescent="0.2">
      <c r="A186" s="78" t="s">
        <v>662</v>
      </c>
      <c r="B186" s="51">
        <v>36951</v>
      </c>
      <c r="C186" s="41">
        <f t="shared" si="4"/>
        <v>3</v>
      </c>
      <c r="D186" s="41">
        <f>YEAR(Table1[[#This Row],[Measurement Date]])</f>
        <v>2001</v>
      </c>
      <c r="E186" s="39">
        <v>20</v>
      </c>
      <c r="F186" s="39">
        <v>3</v>
      </c>
      <c r="G186" s="40" t="s">
        <v>473</v>
      </c>
      <c r="H186" s="20" t="s">
        <v>476</v>
      </c>
      <c r="I186" s="20" t="s">
        <v>243</v>
      </c>
      <c r="J186" s="87" t="s">
        <v>25</v>
      </c>
      <c r="K186" s="88">
        <v>21</v>
      </c>
      <c r="L186" s="88"/>
      <c r="M186" s="53">
        <f>K186*1.01</f>
        <v>21.21</v>
      </c>
      <c r="N186" s="88">
        <v>0.3</v>
      </c>
      <c r="O186" s="88">
        <v>100</v>
      </c>
      <c r="P186" s="97" t="s">
        <v>48</v>
      </c>
      <c r="Q186" s="88">
        <v>0.71399999999999997</v>
      </c>
      <c r="R186" s="88">
        <v>37.6</v>
      </c>
      <c r="S186" s="88"/>
      <c r="T186" s="88">
        <v>0.78100000000000003</v>
      </c>
      <c r="U186" s="88">
        <v>1</v>
      </c>
      <c r="V186" s="20" t="s">
        <v>82</v>
      </c>
      <c r="W186" s="20"/>
      <c r="X186" s="28"/>
    </row>
    <row r="187" spans="1:53" s="6" customFormat="1" ht="16" customHeight="1" x14ac:dyDescent="0.2">
      <c r="A187" s="81" t="s">
        <v>663</v>
      </c>
      <c r="B187" s="42">
        <v>36951</v>
      </c>
      <c r="C187" s="43">
        <f t="shared" si="4"/>
        <v>3</v>
      </c>
      <c r="D187" s="43">
        <f>YEAR(Table1[[#This Row],[Measurement Date]])</f>
        <v>2001</v>
      </c>
      <c r="E187" s="34" t="s">
        <v>41</v>
      </c>
      <c r="F187" s="34" t="s">
        <v>41</v>
      </c>
      <c r="G187" s="6" t="s">
        <v>461</v>
      </c>
      <c r="H187" s="6" t="s">
        <v>939</v>
      </c>
      <c r="I187" s="32" t="s">
        <v>431</v>
      </c>
      <c r="J187" s="36" t="s">
        <v>285</v>
      </c>
      <c r="K187" s="34">
        <v>2.8</v>
      </c>
      <c r="L187" s="34"/>
      <c r="M187" s="54">
        <v>2.8</v>
      </c>
      <c r="N187" s="34"/>
      <c r="O187" s="34"/>
      <c r="P187" s="34"/>
      <c r="Q187" s="34"/>
      <c r="R187" s="34"/>
      <c r="S187" s="34"/>
      <c r="T187" s="34"/>
      <c r="U187" s="34"/>
      <c r="V187" s="32" t="s">
        <v>88</v>
      </c>
      <c r="W187" s="32"/>
      <c r="X187" s="36"/>
    </row>
    <row r="188" spans="1:53" ht="16" customHeight="1" x14ac:dyDescent="0.2">
      <c r="A188" s="78" t="s">
        <v>664</v>
      </c>
      <c r="B188" s="27">
        <v>37043</v>
      </c>
      <c r="C188" s="14">
        <f t="shared" si="4"/>
        <v>6</v>
      </c>
      <c r="D188" s="14">
        <f>YEAR(Table1[[#This Row],[Measurement Date]])</f>
        <v>2001</v>
      </c>
      <c r="E188" s="25">
        <v>19</v>
      </c>
      <c r="F188" s="25">
        <v>4</v>
      </c>
      <c r="G188" s="166" t="s">
        <v>1133</v>
      </c>
      <c r="H188" s="55" t="s">
        <v>464</v>
      </c>
      <c r="I188" s="13" t="s">
        <v>351</v>
      </c>
      <c r="J188" s="68" t="s">
        <v>14</v>
      </c>
      <c r="K188" s="92">
        <v>33.5</v>
      </c>
      <c r="L188" s="92"/>
      <c r="M188" s="33">
        <f>K188</f>
        <v>33.5</v>
      </c>
      <c r="N188" s="92">
        <v>1.7000000000000002</v>
      </c>
      <c r="O188" s="92">
        <v>0.1326</v>
      </c>
      <c r="P188" s="93" t="s">
        <v>47</v>
      </c>
      <c r="Q188" s="25"/>
      <c r="R188" s="25"/>
      <c r="S188" s="25"/>
      <c r="T188" s="92"/>
      <c r="U188" s="92">
        <v>308</v>
      </c>
      <c r="V188" s="13" t="s">
        <v>88</v>
      </c>
      <c r="W188" s="14"/>
      <c r="X188" s="18" t="s">
        <v>323</v>
      </c>
    </row>
    <row r="189" spans="1:53" s="6" customFormat="1" ht="16" customHeight="1" x14ac:dyDescent="0.2">
      <c r="A189" s="78" t="s">
        <v>665</v>
      </c>
      <c r="B189" s="23">
        <v>37043</v>
      </c>
      <c r="C189" s="4">
        <f t="shared" si="4"/>
        <v>6</v>
      </c>
      <c r="D189" s="4">
        <f>YEAR(Table1[[#This Row],[Measurement Date]])</f>
        <v>2001</v>
      </c>
      <c r="E189" s="5">
        <v>19</v>
      </c>
      <c r="F189" s="5">
        <v>4</v>
      </c>
      <c r="G189" s="166" t="s">
        <v>1133</v>
      </c>
      <c r="H189" s="55" t="s">
        <v>464</v>
      </c>
      <c r="I189" s="6" t="s">
        <v>345</v>
      </c>
      <c r="J189" s="21" t="s">
        <v>14</v>
      </c>
      <c r="K189" s="83">
        <v>30.2</v>
      </c>
      <c r="L189" s="83"/>
      <c r="M189" s="44">
        <f>K189</f>
        <v>30.2</v>
      </c>
      <c r="N189" s="83">
        <v>1.2</v>
      </c>
      <c r="O189" s="83">
        <v>0.1326</v>
      </c>
      <c r="P189" s="95" t="s">
        <v>47</v>
      </c>
      <c r="Q189" s="5"/>
      <c r="R189" s="5"/>
      <c r="S189" s="5"/>
      <c r="T189" s="83"/>
      <c r="U189" s="83">
        <v>300</v>
      </c>
      <c r="V189" s="6" t="s">
        <v>123</v>
      </c>
      <c r="W189" s="4"/>
      <c r="X189" s="1"/>
    </row>
    <row r="190" spans="1:53" ht="16" customHeight="1" x14ac:dyDescent="0.2">
      <c r="A190" s="81" t="s">
        <v>666</v>
      </c>
      <c r="B190" s="51">
        <v>37073</v>
      </c>
      <c r="C190" s="41">
        <f t="shared" si="4"/>
        <v>7</v>
      </c>
      <c r="D190" s="41">
        <f>YEAR(Table1[[#This Row],[Measurement Date]])</f>
        <v>2001</v>
      </c>
      <c r="E190" s="39">
        <v>19</v>
      </c>
      <c r="F190" s="39">
        <v>1</v>
      </c>
      <c r="G190" s="40" t="s">
        <v>473</v>
      </c>
      <c r="H190" s="20" t="s">
        <v>465</v>
      </c>
      <c r="I190" s="20" t="s">
        <v>121</v>
      </c>
      <c r="J190" s="87" t="s">
        <v>120</v>
      </c>
      <c r="K190" s="88">
        <v>16.600000000000001</v>
      </c>
      <c r="L190" s="88">
        <v>16.7</v>
      </c>
      <c r="M190" s="88">
        <f>L190</f>
        <v>16.7</v>
      </c>
      <c r="N190" s="88">
        <v>0.4</v>
      </c>
      <c r="O190" s="88">
        <v>4.0170000000000003</v>
      </c>
      <c r="P190" s="97" t="s">
        <v>46</v>
      </c>
      <c r="Q190" s="88">
        <v>0.64500000000000002</v>
      </c>
      <c r="R190" s="88">
        <v>32.799999999999997</v>
      </c>
      <c r="S190" s="88">
        <v>33</v>
      </c>
      <c r="T190" s="88">
        <v>0.78200000000000003</v>
      </c>
      <c r="U190" s="88">
        <v>1</v>
      </c>
      <c r="V190" s="20" t="s">
        <v>88</v>
      </c>
      <c r="W190" s="16">
        <f>Q190*S190*T190/(L190)</f>
        <v>0.99669880239520969</v>
      </c>
      <c r="X190" s="28"/>
    </row>
    <row r="191" spans="1:53" s="6" customFormat="1" ht="16" customHeight="1" x14ac:dyDescent="0.2">
      <c r="A191" s="78" t="s">
        <v>667</v>
      </c>
      <c r="B191" s="27">
        <v>37073</v>
      </c>
      <c r="C191" s="14">
        <f t="shared" si="4"/>
        <v>7</v>
      </c>
      <c r="D191" s="14">
        <f>YEAR(Table1[[#This Row],[Measurement Date]])</f>
        <v>2001</v>
      </c>
      <c r="E191" s="25">
        <v>20</v>
      </c>
      <c r="F191" s="25">
        <v>1</v>
      </c>
      <c r="G191" s="13" t="s">
        <v>461</v>
      </c>
      <c r="H191" s="13" t="s">
        <v>470</v>
      </c>
      <c r="I191" s="13" t="s">
        <v>114</v>
      </c>
      <c r="J191" s="68" t="s">
        <v>124</v>
      </c>
      <c r="K191" s="92">
        <v>8.2000000000000011</v>
      </c>
      <c r="L191" s="25"/>
      <c r="M191" s="25">
        <v>8.3000000000000007</v>
      </c>
      <c r="N191" s="92">
        <v>0.3</v>
      </c>
      <c r="O191" s="92">
        <v>2.36</v>
      </c>
      <c r="P191" s="93" t="s">
        <v>46</v>
      </c>
      <c r="Q191" s="92">
        <v>0.72599999999999998</v>
      </c>
      <c r="R191" s="92">
        <v>15.8</v>
      </c>
      <c r="S191" s="92"/>
      <c r="T191" s="92">
        <v>0.71199999999999997</v>
      </c>
      <c r="U191" s="92">
        <v>1</v>
      </c>
      <c r="V191" s="13" t="s">
        <v>88</v>
      </c>
      <c r="W191" s="13"/>
      <c r="X191" s="18"/>
    </row>
    <row r="192" spans="1:53" s="112" customFormat="1" ht="16" customHeight="1" x14ac:dyDescent="0.2">
      <c r="A192" s="81" t="s">
        <v>668</v>
      </c>
      <c r="B192" s="23">
        <v>37073</v>
      </c>
      <c r="C192" s="4">
        <f t="shared" si="4"/>
        <v>7</v>
      </c>
      <c r="D192" s="4">
        <f>YEAR(Table1[[#This Row],[Measurement Date]])</f>
        <v>2001</v>
      </c>
      <c r="E192" s="5">
        <v>19</v>
      </c>
      <c r="F192" s="5">
        <v>3</v>
      </c>
      <c r="G192" s="6" t="s">
        <v>467</v>
      </c>
      <c r="H192" s="7" t="s">
        <v>8</v>
      </c>
      <c r="I192" s="7" t="s">
        <v>80</v>
      </c>
      <c r="J192" s="21" t="s">
        <v>1</v>
      </c>
      <c r="K192" s="83">
        <v>18.899999999999999</v>
      </c>
      <c r="L192" s="83"/>
      <c r="M192" s="29">
        <f>K192*1.01</f>
        <v>19.088999999999999</v>
      </c>
      <c r="N192" s="83">
        <v>0.6</v>
      </c>
      <c r="O192" s="83">
        <v>0.40489999999999998</v>
      </c>
      <c r="P192" s="95" t="s">
        <v>46</v>
      </c>
      <c r="Q192" s="83">
        <v>0.69599999999999995</v>
      </c>
      <c r="R192" s="83">
        <v>34.799999999999997</v>
      </c>
      <c r="S192" s="83"/>
      <c r="T192" s="83">
        <v>0.78</v>
      </c>
      <c r="U192" s="83">
        <v>1</v>
      </c>
      <c r="V192" s="6" t="s">
        <v>88</v>
      </c>
      <c r="W192" s="21"/>
      <c r="X192" s="1" t="s">
        <v>949</v>
      </c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  <c r="AW192" s="6"/>
      <c r="AX192" s="6"/>
      <c r="AY192" s="6"/>
      <c r="AZ192" s="6"/>
      <c r="BA192" s="6"/>
    </row>
    <row r="193" spans="1:53" s="6" customFormat="1" ht="16" customHeight="1" x14ac:dyDescent="0.2">
      <c r="A193" s="78" t="s">
        <v>669</v>
      </c>
      <c r="B193" s="42">
        <v>37135</v>
      </c>
      <c r="C193" s="43">
        <f t="shared" si="4"/>
        <v>9</v>
      </c>
      <c r="D193" s="43">
        <f>YEAR(Table1[[#This Row],[Measurement Date]])</f>
        <v>2001</v>
      </c>
      <c r="E193" s="34">
        <v>19</v>
      </c>
      <c r="F193" s="34">
        <v>1</v>
      </c>
      <c r="G193" s="32" t="s">
        <v>467</v>
      </c>
      <c r="H193" s="35" t="s">
        <v>16</v>
      </c>
      <c r="I193" s="32" t="s">
        <v>122</v>
      </c>
      <c r="J193" s="101" t="s">
        <v>1</v>
      </c>
      <c r="K193" s="102">
        <v>16.5</v>
      </c>
      <c r="L193" s="102">
        <v>16.7</v>
      </c>
      <c r="M193" s="54">
        <f>L193</f>
        <v>16.7</v>
      </c>
      <c r="N193" s="102">
        <v>0.5</v>
      </c>
      <c r="O193" s="102">
        <v>1.032</v>
      </c>
      <c r="P193" s="103" t="s">
        <v>46</v>
      </c>
      <c r="Q193" s="102">
        <v>0.84499999999999997</v>
      </c>
      <c r="R193" s="102">
        <v>25.876000000000001</v>
      </c>
      <c r="S193" s="102">
        <v>26.1</v>
      </c>
      <c r="T193" s="102">
        <v>0.755</v>
      </c>
      <c r="U193" s="102">
        <v>1</v>
      </c>
      <c r="V193" s="32" t="s">
        <v>1</v>
      </c>
      <c r="W193" s="153">
        <f>Q193*S193*T193/(L193)</f>
        <v>0.99707470059880243</v>
      </c>
      <c r="X193" s="36"/>
    </row>
    <row r="194" spans="1:53" s="6" customFormat="1" ht="16" customHeight="1" x14ac:dyDescent="0.2">
      <c r="A194" s="81" t="s">
        <v>670</v>
      </c>
      <c r="B194" s="23">
        <v>37288</v>
      </c>
      <c r="C194" s="4">
        <f t="shared" si="4"/>
        <v>2</v>
      </c>
      <c r="D194" s="4">
        <f>YEAR(Table1[[#This Row],[Measurement Date]])</f>
        <v>2002</v>
      </c>
      <c r="E194" s="5">
        <v>20</v>
      </c>
      <c r="F194" s="5">
        <v>3</v>
      </c>
      <c r="G194" s="7" t="s">
        <v>473</v>
      </c>
      <c r="H194" s="7" t="s">
        <v>477</v>
      </c>
      <c r="I194" s="6" t="s">
        <v>125</v>
      </c>
      <c r="J194" s="21" t="s">
        <v>237</v>
      </c>
      <c r="K194" s="83">
        <v>17.5</v>
      </c>
      <c r="L194" s="83"/>
      <c r="M194" s="44">
        <f>K194*1.01</f>
        <v>17.675000000000001</v>
      </c>
      <c r="N194" s="83">
        <v>0.5</v>
      </c>
      <c r="O194" s="83">
        <v>143.6</v>
      </c>
      <c r="P194" s="95" t="s">
        <v>48</v>
      </c>
      <c r="Q194" s="83">
        <v>0.628</v>
      </c>
      <c r="R194" s="83">
        <v>36.299999999999997</v>
      </c>
      <c r="S194" s="83"/>
      <c r="T194" s="83">
        <v>0.76800000000000002</v>
      </c>
      <c r="U194" s="83">
        <v>1</v>
      </c>
      <c r="V194" s="6" t="s">
        <v>88</v>
      </c>
      <c r="X194" s="1"/>
    </row>
    <row r="195" spans="1:53" ht="16" customHeight="1" x14ac:dyDescent="0.2">
      <c r="A195" s="78" t="s">
        <v>671</v>
      </c>
      <c r="B195" s="23">
        <v>37500</v>
      </c>
      <c r="C195" s="4">
        <f t="shared" ref="C195:C258" si="6">MONTH(B195)</f>
        <v>9</v>
      </c>
      <c r="D195" s="4">
        <f>YEAR(Table1[[#This Row],[Measurement Date]])</f>
        <v>2002</v>
      </c>
      <c r="E195" s="5">
        <v>23</v>
      </c>
      <c r="F195" s="5">
        <v>3</v>
      </c>
      <c r="G195" s="7" t="s">
        <v>473</v>
      </c>
      <c r="H195" s="6" t="s">
        <v>475</v>
      </c>
      <c r="I195" s="6" t="s">
        <v>66</v>
      </c>
      <c r="J195" s="21" t="s">
        <v>128</v>
      </c>
      <c r="K195" s="83">
        <v>18.3</v>
      </c>
      <c r="L195" s="83"/>
      <c r="M195" s="44">
        <f>K195*1.01</f>
        <v>18.483000000000001</v>
      </c>
      <c r="N195" s="83">
        <v>0.5</v>
      </c>
      <c r="O195" s="83">
        <v>147.5</v>
      </c>
      <c r="P195" s="95" t="s">
        <v>48</v>
      </c>
      <c r="Q195" s="83">
        <v>0.625</v>
      </c>
      <c r="R195" s="83">
        <v>36.299999999999997</v>
      </c>
      <c r="S195" s="83"/>
      <c r="T195" s="83">
        <v>0.80600000000000005</v>
      </c>
      <c r="U195" s="83">
        <v>1</v>
      </c>
      <c r="V195" s="6" t="s">
        <v>88</v>
      </c>
      <c r="W195" s="6"/>
      <c r="X195" s="1"/>
    </row>
    <row r="196" spans="1:53" ht="16" customHeight="1" x14ac:dyDescent="0.2">
      <c r="A196" s="81" t="s">
        <v>672</v>
      </c>
      <c r="B196" s="98">
        <v>37563</v>
      </c>
      <c r="C196" s="99">
        <f t="shared" si="6"/>
        <v>11</v>
      </c>
      <c r="D196" s="99">
        <f>YEAR(Table1[[#This Row],[Measurement Date]])</f>
        <v>2002</v>
      </c>
      <c r="E196" s="34" t="s">
        <v>41</v>
      </c>
      <c r="F196" s="34" t="s">
        <v>41</v>
      </c>
      <c r="G196" s="32" t="s">
        <v>467</v>
      </c>
      <c r="H196" s="35" t="s">
        <v>8</v>
      </c>
      <c r="I196" s="105" t="s">
        <v>1064</v>
      </c>
      <c r="J196" s="101" t="s">
        <v>1</v>
      </c>
      <c r="K196" s="34"/>
      <c r="L196" s="102">
        <v>19.3</v>
      </c>
      <c r="M196" s="54">
        <f>L196</f>
        <v>19.3</v>
      </c>
      <c r="N196" s="34"/>
      <c r="O196" s="102">
        <v>0.40600000000000003</v>
      </c>
      <c r="P196" s="34"/>
      <c r="Q196" s="102">
        <v>0.66800000000000004</v>
      </c>
      <c r="R196" s="34"/>
      <c r="S196" s="102">
        <v>36.200000000000003</v>
      </c>
      <c r="T196" s="102">
        <v>0.79600000000000004</v>
      </c>
      <c r="U196" s="34">
        <v>1</v>
      </c>
      <c r="V196" s="32"/>
      <c r="W196" s="153">
        <f>Q196*S196*T196/(L196)</f>
        <v>0.99733438341968927</v>
      </c>
      <c r="X196" s="101"/>
    </row>
    <row r="197" spans="1:53" ht="16" customHeight="1" x14ac:dyDescent="0.2">
      <c r="A197" s="78" t="s">
        <v>673</v>
      </c>
      <c r="B197" s="27">
        <v>37622</v>
      </c>
      <c r="C197" s="14">
        <f t="shared" si="6"/>
        <v>1</v>
      </c>
      <c r="D197" s="14">
        <f>YEAR(Table1[[#This Row],[Measurement Date]])</f>
        <v>2003</v>
      </c>
      <c r="E197" s="25">
        <v>22</v>
      </c>
      <c r="F197" s="25">
        <v>1</v>
      </c>
      <c r="G197" s="13" t="s">
        <v>1133</v>
      </c>
      <c r="H197" t="s">
        <v>1132</v>
      </c>
      <c r="I197" s="13" t="s">
        <v>350</v>
      </c>
      <c r="J197" s="68" t="s">
        <v>5</v>
      </c>
      <c r="K197" s="33">
        <v>32</v>
      </c>
      <c r="L197" s="92"/>
      <c r="M197" s="33">
        <f>K197</f>
        <v>32</v>
      </c>
      <c r="N197" s="92">
        <v>1.5</v>
      </c>
      <c r="O197" s="92">
        <v>3.9889999999999999</v>
      </c>
      <c r="P197" s="93" t="s">
        <v>48</v>
      </c>
      <c r="Q197" s="92">
        <v>2.6219999999999999</v>
      </c>
      <c r="R197" s="92">
        <v>14.37</v>
      </c>
      <c r="S197" s="92"/>
      <c r="T197" s="92">
        <v>0.85</v>
      </c>
      <c r="U197" s="92">
        <v>1</v>
      </c>
      <c r="V197" s="13" t="s">
        <v>1</v>
      </c>
      <c r="W197" s="13"/>
      <c r="X197" s="18"/>
    </row>
    <row r="198" spans="1:53" s="6" customFormat="1" ht="16" customHeight="1" x14ac:dyDescent="0.2">
      <c r="A198" s="78" t="s">
        <v>674</v>
      </c>
      <c r="B198" s="23">
        <v>37622</v>
      </c>
      <c r="C198" s="4">
        <f t="shared" si="6"/>
        <v>1</v>
      </c>
      <c r="D198" s="4">
        <f>YEAR(Table1[[#This Row],[Measurement Date]])</f>
        <v>2003</v>
      </c>
      <c r="E198" s="5">
        <v>22</v>
      </c>
      <c r="F198" s="5">
        <v>3</v>
      </c>
      <c r="G198" s="166" t="s">
        <v>1133</v>
      </c>
      <c r="H198" s="133" t="s">
        <v>1132</v>
      </c>
      <c r="I198" s="6" t="s">
        <v>383</v>
      </c>
      <c r="J198" s="21" t="s">
        <v>5</v>
      </c>
      <c r="K198" s="83">
        <v>31.3</v>
      </c>
      <c r="L198" s="83"/>
      <c r="M198" s="44">
        <f>K198</f>
        <v>31.3</v>
      </c>
      <c r="N198" s="83">
        <v>1.5</v>
      </c>
      <c r="O198" s="44">
        <v>4</v>
      </c>
      <c r="P198" s="95" t="s">
        <v>48</v>
      </c>
      <c r="Q198" s="83">
        <v>2.3919999999999999</v>
      </c>
      <c r="R198" s="44">
        <v>16</v>
      </c>
      <c r="S198" s="83"/>
      <c r="T198" s="83">
        <v>0.81899999999999995</v>
      </c>
      <c r="U198" s="83">
        <v>1</v>
      </c>
      <c r="V198" s="6" t="s">
        <v>1</v>
      </c>
      <c r="X198" s="1"/>
    </row>
    <row r="199" spans="1:53" ht="16" customHeight="1" x14ac:dyDescent="0.2">
      <c r="A199" s="81" t="s">
        <v>675</v>
      </c>
      <c r="B199" s="42">
        <v>37653</v>
      </c>
      <c r="C199" s="43">
        <f t="shared" si="6"/>
        <v>2</v>
      </c>
      <c r="D199" s="43">
        <f>YEAR(Table1[[#This Row],[Measurement Date]])</f>
        <v>2003</v>
      </c>
      <c r="E199" s="43">
        <v>22</v>
      </c>
      <c r="F199" s="43">
        <v>4</v>
      </c>
      <c r="G199" s="13" t="s">
        <v>1133</v>
      </c>
      <c r="H199" s="6" t="s">
        <v>464</v>
      </c>
      <c r="I199" s="32" t="s">
        <v>115</v>
      </c>
      <c r="J199" s="101" t="s">
        <v>5</v>
      </c>
      <c r="K199" s="102"/>
      <c r="L199" s="102">
        <v>35.199999999999996</v>
      </c>
      <c r="M199" s="46">
        <f>L199</f>
        <v>35.199999999999996</v>
      </c>
      <c r="N199" s="102">
        <v>1.5</v>
      </c>
      <c r="O199" s="102">
        <v>0.26600000000000001</v>
      </c>
      <c r="P199" s="103" t="s">
        <v>47</v>
      </c>
      <c r="Q199" s="34"/>
      <c r="R199" s="34"/>
      <c r="S199" s="34"/>
      <c r="T199" s="102"/>
      <c r="U199" s="102">
        <v>66.3</v>
      </c>
      <c r="V199" s="32" t="s">
        <v>1</v>
      </c>
      <c r="W199" s="43"/>
      <c r="X199" s="36" t="s">
        <v>353</v>
      </c>
    </row>
    <row r="200" spans="1:53" s="6" customFormat="1" ht="16" customHeight="1" x14ac:dyDescent="0.2">
      <c r="A200" s="78" t="s">
        <v>676</v>
      </c>
      <c r="B200" s="27">
        <v>37712</v>
      </c>
      <c r="C200" s="14">
        <f t="shared" si="6"/>
        <v>4</v>
      </c>
      <c r="D200" s="14">
        <f>YEAR(Table1[[#This Row],[Measurement Date]])</f>
        <v>2003</v>
      </c>
      <c r="E200" s="25" t="s">
        <v>41</v>
      </c>
      <c r="F200" s="25" t="s">
        <v>41</v>
      </c>
      <c r="G200" s="13" t="s">
        <v>461</v>
      </c>
      <c r="H200" s="13" t="s">
        <v>939</v>
      </c>
      <c r="I200" s="13" t="s">
        <v>431</v>
      </c>
      <c r="J200" s="18" t="s">
        <v>285</v>
      </c>
      <c r="K200" s="25">
        <v>3.1</v>
      </c>
      <c r="L200" s="25"/>
      <c r="M200" s="49">
        <v>3.1</v>
      </c>
      <c r="N200" s="25"/>
      <c r="O200" s="25"/>
      <c r="P200" s="25"/>
      <c r="Q200" s="25"/>
      <c r="R200" s="25"/>
      <c r="S200" s="25"/>
      <c r="T200" s="25"/>
      <c r="U200" s="25"/>
      <c r="V200" s="13" t="s">
        <v>88</v>
      </c>
      <c r="W200" s="13"/>
      <c r="X200" s="18"/>
    </row>
    <row r="201" spans="1:53" s="113" customFormat="1" ht="16" customHeight="1" x14ac:dyDescent="0.2">
      <c r="A201" s="81" t="s">
        <v>677</v>
      </c>
      <c r="B201" s="23">
        <v>37712</v>
      </c>
      <c r="C201" s="4">
        <f t="shared" si="6"/>
        <v>4</v>
      </c>
      <c r="D201" s="4">
        <f>YEAR(Table1[[#This Row],[Measurement Date]])</f>
        <v>2003</v>
      </c>
      <c r="E201" s="5">
        <v>26</v>
      </c>
      <c r="F201" s="5">
        <v>1</v>
      </c>
      <c r="G201" s="6" t="s">
        <v>467</v>
      </c>
      <c r="H201" s="6" t="s">
        <v>468</v>
      </c>
      <c r="I201" s="6" t="s">
        <v>132</v>
      </c>
      <c r="J201" s="21" t="s">
        <v>130</v>
      </c>
      <c r="K201" s="83">
        <v>9.5</v>
      </c>
      <c r="L201" s="83"/>
      <c r="M201" s="83">
        <f>K201</f>
        <v>9.5</v>
      </c>
      <c r="N201" s="83">
        <v>0.3</v>
      </c>
      <c r="O201" s="83">
        <v>1.07</v>
      </c>
      <c r="P201" s="95" t="s">
        <v>46</v>
      </c>
      <c r="Q201" s="83">
        <v>0.85899999999999999</v>
      </c>
      <c r="R201" s="83">
        <v>17.5</v>
      </c>
      <c r="S201" s="83"/>
      <c r="T201" s="83">
        <v>0.63</v>
      </c>
      <c r="U201" s="83">
        <v>1</v>
      </c>
      <c r="V201" s="6" t="s">
        <v>1</v>
      </c>
      <c r="W201" s="6"/>
      <c r="X201" s="1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T201" s="6"/>
      <c r="AU201" s="6"/>
      <c r="AV201" s="6"/>
      <c r="AW201" s="6"/>
      <c r="AX201" s="6"/>
      <c r="AY201" s="6"/>
      <c r="AZ201" s="6"/>
      <c r="BA201" s="6"/>
    </row>
    <row r="202" spans="1:53" ht="16" customHeight="1" x14ac:dyDescent="0.2">
      <c r="A202" s="78" t="s">
        <v>678</v>
      </c>
      <c r="B202" s="42">
        <v>37773</v>
      </c>
      <c r="C202" s="43">
        <f t="shared" si="6"/>
        <v>6</v>
      </c>
      <c r="D202" s="43">
        <f>YEAR(Table1[[#This Row],[Measurement Date]])</f>
        <v>2003</v>
      </c>
      <c r="E202" s="34">
        <v>23</v>
      </c>
      <c r="F202" s="34">
        <v>4</v>
      </c>
      <c r="G202" s="13" t="s">
        <v>1133</v>
      </c>
      <c r="H202" s="6" t="s">
        <v>464</v>
      </c>
      <c r="I202" s="32" t="s">
        <v>364</v>
      </c>
      <c r="J202" s="101" t="s">
        <v>5</v>
      </c>
      <c r="K202" s="102"/>
      <c r="L202" s="102">
        <v>36.9</v>
      </c>
      <c r="M202" s="46">
        <f>L202</f>
        <v>36.9</v>
      </c>
      <c r="N202" s="102">
        <v>1.7999999999999998</v>
      </c>
      <c r="O202" s="102">
        <v>0.26650000000000001</v>
      </c>
      <c r="P202" s="103" t="s">
        <v>47</v>
      </c>
      <c r="Q202" s="34"/>
      <c r="R202" s="34"/>
      <c r="S202" s="34"/>
      <c r="T202" s="102"/>
      <c r="U202" s="102">
        <v>309</v>
      </c>
      <c r="V202" s="32" t="s">
        <v>1</v>
      </c>
      <c r="W202" s="43"/>
      <c r="X202" s="36" t="s">
        <v>388</v>
      </c>
    </row>
    <row r="203" spans="1:53" s="6" customFormat="1" ht="16" customHeight="1" x14ac:dyDescent="0.2">
      <c r="A203" s="81" t="s">
        <v>679</v>
      </c>
      <c r="B203" s="23">
        <v>37803</v>
      </c>
      <c r="C203" s="4">
        <f t="shared" si="6"/>
        <v>7</v>
      </c>
      <c r="D203" s="4">
        <f>YEAR(Table1[[#This Row],[Measurement Date]])</f>
        <v>2003</v>
      </c>
      <c r="E203" s="5">
        <v>22</v>
      </c>
      <c r="F203" s="5">
        <v>3</v>
      </c>
      <c r="G203" s="7" t="s">
        <v>473</v>
      </c>
      <c r="H203" s="7" t="s">
        <v>477</v>
      </c>
      <c r="I203" s="58" t="s">
        <v>126</v>
      </c>
      <c r="J203" s="21" t="s">
        <v>237</v>
      </c>
      <c r="K203" s="83">
        <v>17.599999999999998</v>
      </c>
      <c r="L203" s="83"/>
      <c r="M203" s="44">
        <f>K203*1.01</f>
        <v>17.775999999999996</v>
      </c>
      <c r="N203" s="83">
        <v>0.5</v>
      </c>
      <c r="O203" s="83">
        <v>144</v>
      </c>
      <c r="P203" s="95" t="s">
        <v>48</v>
      </c>
      <c r="Q203" s="83">
        <v>0.63200000000000001</v>
      </c>
      <c r="R203" s="83">
        <v>35.9</v>
      </c>
      <c r="S203" s="83"/>
      <c r="T203" s="83">
        <v>0.77700000000000002</v>
      </c>
      <c r="U203" s="83">
        <v>1</v>
      </c>
      <c r="V203" s="6" t="s">
        <v>88</v>
      </c>
      <c r="X203" s="1"/>
    </row>
    <row r="204" spans="1:53" s="6" customFormat="1" ht="16" customHeight="1" x14ac:dyDescent="0.2">
      <c r="A204" s="78" t="s">
        <v>680</v>
      </c>
      <c r="B204" s="23">
        <v>37803</v>
      </c>
      <c r="C204" s="4">
        <f t="shared" si="6"/>
        <v>7</v>
      </c>
      <c r="D204" s="4">
        <f>YEAR(Table1[[#This Row],[Measurement Date]])</f>
        <v>2003</v>
      </c>
      <c r="E204" s="5">
        <v>23</v>
      </c>
      <c r="F204" s="5">
        <v>3</v>
      </c>
      <c r="G204" s="6" t="s">
        <v>467</v>
      </c>
      <c r="H204" s="7" t="s">
        <v>8</v>
      </c>
      <c r="I204" s="7" t="s">
        <v>80</v>
      </c>
      <c r="J204" s="21" t="s">
        <v>1</v>
      </c>
      <c r="K204" s="83">
        <v>19.2</v>
      </c>
      <c r="L204" s="83"/>
      <c r="M204" s="29">
        <f>K204*1.01</f>
        <v>19.391999999999999</v>
      </c>
      <c r="N204" s="83">
        <v>0.6</v>
      </c>
      <c r="O204" s="83">
        <v>0.40799999999999997</v>
      </c>
      <c r="P204" s="95" t="s">
        <v>46</v>
      </c>
      <c r="Q204" s="83">
        <v>0.68899999999999995</v>
      </c>
      <c r="R204" s="83">
        <v>35.700000000000003</v>
      </c>
      <c r="S204" s="83"/>
      <c r="T204" s="83">
        <v>0.78100000000000003</v>
      </c>
      <c r="U204" s="83">
        <v>1</v>
      </c>
      <c r="V204" s="6" t="s">
        <v>1</v>
      </c>
      <c r="W204" s="21"/>
      <c r="X204" s="1"/>
    </row>
    <row r="205" spans="1:53" s="113" customFormat="1" ht="16" customHeight="1" x14ac:dyDescent="0.2">
      <c r="A205" s="81" t="s">
        <v>681</v>
      </c>
      <c r="B205" s="51">
        <v>37865</v>
      </c>
      <c r="C205" s="41">
        <f t="shared" si="6"/>
        <v>9</v>
      </c>
      <c r="D205" s="41">
        <f>YEAR(Table1[[#This Row],[Measurement Date]])</f>
        <v>2003</v>
      </c>
      <c r="E205" s="39">
        <v>23</v>
      </c>
      <c r="F205" s="39">
        <v>3</v>
      </c>
      <c r="G205" s="7" t="s">
        <v>473</v>
      </c>
      <c r="H205" s="6" t="s">
        <v>475</v>
      </c>
      <c r="I205" s="20" t="s">
        <v>127</v>
      </c>
      <c r="J205" s="87" t="s">
        <v>7</v>
      </c>
      <c r="K205" s="88">
        <v>21.5</v>
      </c>
      <c r="L205" s="88"/>
      <c r="M205" s="53">
        <f>K205*1.01</f>
        <v>21.715</v>
      </c>
      <c r="N205" s="88">
        <v>0.6</v>
      </c>
      <c r="O205" s="88">
        <v>148.9</v>
      </c>
      <c r="P205" s="97" t="s">
        <v>48</v>
      </c>
      <c r="Q205" s="88">
        <v>0.67800000000000005</v>
      </c>
      <c r="R205" s="88">
        <v>39.5</v>
      </c>
      <c r="S205" s="88"/>
      <c r="T205" s="88">
        <v>0.80300000000000005</v>
      </c>
      <c r="U205" s="88">
        <v>1</v>
      </c>
      <c r="V205" s="20" t="s">
        <v>1</v>
      </c>
      <c r="W205" s="20"/>
      <c r="X205" s="28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T205" s="6"/>
      <c r="AU205" s="6"/>
      <c r="AV205" s="6"/>
      <c r="AW205" s="6"/>
      <c r="AX205" s="6"/>
      <c r="AY205" s="6"/>
      <c r="AZ205" s="6"/>
      <c r="BA205" s="6"/>
    </row>
    <row r="206" spans="1:53" ht="16" customHeight="1" x14ac:dyDescent="0.2">
      <c r="A206" s="78" t="s">
        <v>682</v>
      </c>
      <c r="B206" s="27">
        <v>37865</v>
      </c>
      <c r="C206" s="14">
        <f t="shared" si="6"/>
        <v>9</v>
      </c>
      <c r="D206" s="14">
        <f>YEAR(Table1[[#This Row],[Measurement Date]])</f>
        <v>2003</v>
      </c>
      <c r="E206" s="25">
        <v>23</v>
      </c>
      <c r="F206" s="25">
        <v>4</v>
      </c>
      <c r="G206" s="166" t="s">
        <v>1133</v>
      </c>
      <c r="H206" s="55" t="s">
        <v>464</v>
      </c>
      <c r="I206" s="13" t="s">
        <v>354</v>
      </c>
      <c r="J206" s="68" t="s">
        <v>5</v>
      </c>
      <c r="K206" s="92">
        <v>34.699999999999996</v>
      </c>
      <c r="L206" s="92"/>
      <c r="M206" s="33">
        <f>Table1[[#This Row],[Efficiency (%)]]</f>
        <v>34.699999999999996</v>
      </c>
      <c r="N206" s="92">
        <v>1.7000000000000002</v>
      </c>
      <c r="O206" s="92">
        <v>0.26650000000000001</v>
      </c>
      <c r="P206" s="93" t="s">
        <v>47</v>
      </c>
      <c r="Q206" s="25"/>
      <c r="R206" s="25"/>
      <c r="S206" s="25"/>
      <c r="T206" s="92"/>
      <c r="U206" s="92">
        <v>333</v>
      </c>
      <c r="V206" s="13" t="s">
        <v>1</v>
      </c>
      <c r="W206" s="14"/>
      <c r="X206" s="18" t="s">
        <v>389</v>
      </c>
    </row>
    <row r="207" spans="1:53" s="6" customFormat="1" ht="16" customHeight="1" x14ac:dyDescent="0.2">
      <c r="A207" s="81" t="s">
        <v>683</v>
      </c>
      <c r="B207" s="23">
        <v>37926</v>
      </c>
      <c r="C207" s="4">
        <f t="shared" si="6"/>
        <v>11</v>
      </c>
      <c r="D207" s="4">
        <f>YEAR(Table1[[#This Row],[Measurement Date]])</f>
        <v>2003</v>
      </c>
      <c r="E207" s="5" t="s">
        <v>41</v>
      </c>
      <c r="F207" s="5" t="s">
        <v>41</v>
      </c>
      <c r="G207" s="6" t="s">
        <v>461</v>
      </c>
      <c r="H207" s="6" t="s">
        <v>939</v>
      </c>
      <c r="I207" s="6" t="s">
        <v>431</v>
      </c>
      <c r="J207" s="1" t="s">
        <v>286</v>
      </c>
      <c r="K207" s="5"/>
      <c r="L207" s="29">
        <v>4</v>
      </c>
      <c r="M207" s="29">
        <v>4</v>
      </c>
      <c r="N207" s="5"/>
      <c r="O207" s="5"/>
      <c r="P207" s="5"/>
      <c r="Q207" s="5"/>
      <c r="R207" s="5"/>
      <c r="S207" s="5"/>
      <c r="T207" s="5"/>
      <c r="U207" s="5"/>
      <c r="X207" s="1"/>
    </row>
    <row r="208" spans="1:53" s="6" customFormat="1" ht="16" customHeight="1" x14ac:dyDescent="0.2">
      <c r="A208" s="78" t="s">
        <v>684</v>
      </c>
      <c r="B208" s="23">
        <v>37987</v>
      </c>
      <c r="C208" s="4">
        <f t="shared" si="6"/>
        <v>1</v>
      </c>
      <c r="D208" s="4">
        <f>YEAR(Table1[[#This Row],[Measurement Date]])</f>
        <v>2004</v>
      </c>
      <c r="E208" s="5" t="s">
        <v>41</v>
      </c>
      <c r="F208" s="5" t="s">
        <v>41</v>
      </c>
      <c r="G208" s="6" t="s">
        <v>461</v>
      </c>
      <c r="H208" s="6" t="s">
        <v>939</v>
      </c>
      <c r="I208" s="6" t="s">
        <v>431</v>
      </c>
      <c r="J208" s="21" t="s">
        <v>83</v>
      </c>
      <c r="K208" s="5">
        <v>4.6500000000000004</v>
      </c>
      <c r="L208" s="83"/>
      <c r="M208" s="44">
        <v>4.6500000000000004</v>
      </c>
      <c r="N208" s="5"/>
      <c r="O208" s="5">
        <v>0.05</v>
      </c>
      <c r="P208" s="3"/>
      <c r="Q208" s="5">
        <v>0.84</v>
      </c>
      <c r="R208" s="5">
        <v>9</v>
      </c>
      <c r="S208" s="5"/>
      <c r="T208" s="5">
        <v>0.61799999999999999</v>
      </c>
      <c r="U208" s="5"/>
      <c r="V208" s="6" t="s">
        <v>88</v>
      </c>
      <c r="W208" s="4"/>
      <c r="X208" s="1"/>
    </row>
    <row r="209" spans="1:24" ht="16" customHeight="1" x14ac:dyDescent="0.2">
      <c r="A209" s="81" t="s">
        <v>685</v>
      </c>
      <c r="B209" s="51">
        <v>38047</v>
      </c>
      <c r="C209" s="41">
        <f t="shared" si="6"/>
        <v>3</v>
      </c>
      <c r="D209" s="41">
        <f>YEAR(Table1[[#This Row],[Measurement Date]])</f>
        <v>2004</v>
      </c>
      <c r="E209" s="39">
        <v>24</v>
      </c>
      <c r="F209" s="39">
        <v>4</v>
      </c>
      <c r="G209" s="13" t="s">
        <v>1133</v>
      </c>
      <c r="H209" s="6" t="s">
        <v>464</v>
      </c>
      <c r="I209" s="20" t="s">
        <v>364</v>
      </c>
      <c r="J209" s="87" t="s">
        <v>5</v>
      </c>
      <c r="K209" s="88"/>
      <c r="L209" s="88">
        <v>37.299999999999997</v>
      </c>
      <c r="M209" s="53">
        <f>L209</f>
        <v>37.299999999999997</v>
      </c>
      <c r="N209" s="88">
        <v>1.9</v>
      </c>
      <c r="O209" s="88">
        <v>0.26390000000000002</v>
      </c>
      <c r="P209" s="97" t="s">
        <v>47</v>
      </c>
      <c r="Q209" s="39"/>
      <c r="R209" s="39"/>
      <c r="S209" s="39"/>
      <c r="T209" s="88"/>
      <c r="U209" s="88">
        <v>175</v>
      </c>
      <c r="V209" s="20" t="s">
        <v>1</v>
      </c>
      <c r="W209" s="41"/>
      <c r="X209" s="28" t="s">
        <v>355</v>
      </c>
    </row>
    <row r="210" spans="1:24" s="6" customFormat="1" ht="16" customHeight="1" x14ac:dyDescent="0.2">
      <c r="A210" s="78" t="s">
        <v>686</v>
      </c>
      <c r="B210" s="23">
        <v>38108</v>
      </c>
      <c r="C210" s="4">
        <f t="shared" si="6"/>
        <v>5</v>
      </c>
      <c r="D210" s="4">
        <f>YEAR(Table1[[#This Row],[Measurement Date]])</f>
        <v>2004</v>
      </c>
      <c r="E210" s="5">
        <v>24</v>
      </c>
      <c r="F210" s="5">
        <v>1</v>
      </c>
      <c r="G210" s="7" t="s">
        <v>473</v>
      </c>
      <c r="H210" s="7" t="s">
        <v>477</v>
      </c>
      <c r="J210" s="21" t="s">
        <v>14</v>
      </c>
      <c r="K210" s="83">
        <v>20.3</v>
      </c>
      <c r="L210" s="83">
        <v>20.399999999999999</v>
      </c>
      <c r="M210" s="83">
        <f>L210</f>
        <v>20.399999999999999</v>
      </c>
      <c r="N210" s="83">
        <v>0.5</v>
      </c>
      <c r="O210" s="83">
        <v>1.002</v>
      </c>
      <c r="P210" s="95" t="s">
        <v>46</v>
      </c>
      <c r="Q210" s="83">
        <v>0.66400000000000003</v>
      </c>
      <c r="R210" s="83">
        <v>37.700000000000003</v>
      </c>
      <c r="S210" s="83">
        <v>38</v>
      </c>
      <c r="T210" s="83">
        <v>0.80900000000000005</v>
      </c>
      <c r="U210" s="83">
        <v>1</v>
      </c>
      <c r="V210" s="6" t="s">
        <v>1</v>
      </c>
      <c r="W210" s="3">
        <f>Q210*S210*T210/(L210)</f>
        <v>1.0006219607843139</v>
      </c>
      <c r="X210" s="1"/>
    </row>
    <row r="211" spans="1:24" s="6" customFormat="1" ht="16" customHeight="1" x14ac:dyDescent="0.2">
      <c r="A211" s="81" t="s">
        <v>687</v>
      </c>
      <c r="B211" s="82">
        <v>38217</v>
      </c>
      <c r="C211" s="61">
        <f t="shared" si="6"/>
        <v>8</v>
      </c>
      <c r="D211" s="61">
        <f>YEAR(Table1[[#This Row],[Measurement Date]])</f>
        <v>2004</v>
      </c>
      <c r="E211" s="5" t="s">
        <v>41</v>
      </c>
      <c r="F211" s="5" t="s">
        <v>41</v>
      </c>
      <c r="G211" s="6" t="s">
        <v>467</v>
      </c>
      <c r="H211" s="7" t="s">
        <v>8</v>
      </c>
      <c r="I211" s="110" t="s">
        <v>1065</v>
      </c>
      <c r="J211" s="21" t="s">
        <v>1</v>
      </c>
      <c r="K211" s="5"/>
      <c r="L211" s="83">
        <v>19.5</v>
      </c>
      <c r="M211" s="29">
        <f>L211</f>
        <v>19.5</v>
      </c>
      <c r="N211" s="5"/>
      <c r="O211" s="83">
        <v>0.41</v>
      </c>
      <c r="P211" s="5"/>
      <c r="Q211" s="83">
        <v>0.69299999999999995</v>
      </c>
      <c r="R211" s="5"/>
      <c r="S211" s="83">
        <v>35.340000000000003</v>
      </c>
      <c r="T211" s="83">
        <v>0.79400000000000004</v>
      </c>
      <c r="U211" s="5">
        <v>1</v>
      </c>
      <c r="W211" s="3">
        <f>Q211*S211*T211/(L211)</f>
        <v>0.99720780923076924</v>
      </c>
      <c r="X211" s="21"/>
    </row>
    <row r="212" spans="1:24" ht="16" customHeight="1" x14ac:dyDescent="0.2">
      <c r="A212" s="78" t="s">
        <v>688</v>
      </c>
      <c r="B212" s="23">
        <v>38231</v>
      </c>
      <c r="C212" s="4">
        <f t="shared" si="6"/>
        <v>9</v>
      </c>
      <c r="D212" s="4">
        <f>YEAR(Table1[[#This Row],[Measurement Date]])</f>
        <v>2004</v>
      </c>
      <c r="E212" s="5">
        <v>25</v>
      </c>
      <c r="F212" s="5">
        <v>3</v>
      </c>
      <c r="G212" s="6" t="s">
        <v>467</v>
      </c>
      <c r="H212" s="7" t="s">
        <v>8</v>
      </c>
      <c r="I212" s="7" t="s">
        <v>80</v>
      </c>
      <c r="J212" s="21" t="s">
        <v>1</v>
      </c>
      <c r="K212" s="83">
        <v>19.5</v>
      </c>
      <c r="L212" s="83"/>
      <c r="M212" s="29">
        <f>K212*1.01</f>
        <v>19.695</v>
      </c>
      <c r="N212" s="83">
        <v>0.6</v>
      </c>
      <c r="O212" s="83">
        <v>0.41</v>
      </c>
      <c r="P212" s="95" t="s">
        <v>46</v>
      </c>
      <c r="Q212" s="83">
        <v>0.69299999999999995</v>
      </c>
      <c r="R212" s="83">
        <v>35.700000000000003</v>
      </c>
      <c r="S212" s="83"/>
      <c r="T212" s="83">
        <v>0.79400000000000004</v>
      </c>
      <c r="U212" s="83">
        <v>1</v>
      </c>
      <c r="V212" s="6" t="s">
        <v>88</v>
      </c>
      <c r="W212" s="21"/>
      <c r="X212" s="1"/>
    </row>
    <row r="213" spans="1:24" s="6" customFormat="1" ht="16" customHeight="1" x14ac:dyDescent="0.2">
      <c r="A213" s="81" t="s">
        <v>689</v>
      </c>
      <c r="B213" s="27">
        <v>38322</v>
      </c>
      <c r="C213" s="14">
        <f t="shared" si="6"/>
        <v>12</v>
      </c>
      <c r="D213" s="14">
        <f>YEAR(Table1[[#This Row],[Measurement Date]])</f>
        <v>2004</v>
      </c>
      <c r="E213" s="25">
        <v>26</v>
      </c>
      <c r="F213" s="25">
        <v>3</v>
      </c>
      <c r="G213" s="7" t="s">
        <v>473</v>
      </c>
      <c r="H213" s="6" t="s">
        <v>476</v>
      </c>
      <c r="I213" s="13" t="s">
        <v>243</v>
      </c>
      <c r="J213" s="68" t="s">
        <v>25</v>
      </c>
      <c r="K213" s="92">
        <v>21.5</v>
      </c>
      <c r="L213" s="92"/>
      <c r="M213" s="33">
        <f>K213*1.01</f>
        <v>21.715</v>
      </c>
      <c r="N213" s="92">
        <v>0.3</v>
      </c>
      <c r="O213" s="92">
        <v>100.3</v>
      </c>
      <c r="P213" s="93" t="s">
        <v>48</v>
      </c>
      <c r="Q213" s="92">
        <v>0.71199999999999997</v>
      </c>
      <c r="R213" s="92">
        <v>38.299999999999997</v>
      </c>
      <c r="S213" s="92"/>
      <c r="T213" s="92">
        <v>0.78700000000000003</v>
      </c>
      <c r="U213" s="92">
        <v>1</v>
      </c>
      <c r="V213" s="13" t="s">
        <v>21</v>
      </c>
      <c r="W213" s="13"/>
      <c r="X213" s="18"/>
    </row>
    <row r="214" spans="1:24" s="6" customFormat="1" ht="16" customHeight="1" x14ac:dyDescent="0.2">
      <c r="A214" s="78" t="s">
        <v>690</v>
      </c>
      <c r="B214" s="27">
        <v>38443</v>
      </c>
      <c r="C214" s="14">
        <f t="shared" si="6"/>
        <v>4</v>
      </c>
      <c r="D214" s="14">
        <f>YEAR(Table1[[#This Row],[Measurement Date]])</f>
        <v>2005</v>
      </c>
      <c r="E214" s="25">
        <v>26</v>
      </c>
      <c r="F214" s="25">
        <v>4</v>
      </c>
      <c r="G214" s="13" t="s">
        <v>1133</v>
      </c>
      <c r="H214" s="6" t="s">
        <v>464</v>
      </c>
      <c r="I214" s="13" t="s">
        <v>365</v>
      </c>
      <c r="J214" s="68" t="s">
        <v>1</v>
      </c>
      <c r="K214" s="92"/>
      <c r="L214" s="92">
        <v>37.9</v>
      </c>
      <c r="M214" s="33">
        <f>L214</f>
        <v>37.9</v>
      </c>
      <c r="N214" s="92">
        <v>2.2999999999999998</v>
      </c>
      <c r="O214" s="92">
        <v>0.24279999999999999</v>
      </c>
      <c r="P214" s="93" t="s">
        <v>47</v>
      </c>
      <c r="Q214" s="25"/>
      <c r="R214" s="25"/>
      <c r="S214" s="25"/>
      <c r="T214" s="92"/>
      <c r="U214" s="92">
        <v>10</v>
      </c>
      <c r="V214" s="13" t="s">
        <v>1</v>
      </c>
      <c r="W214" s="14"/>
      <c r="X214" s="18" t="s">
        <v>356</v>
      </c>
    </row>
    <row r="215" spans="1:24" s="6" customFormat="1" ht="16" customHeight="1" x14ac:dyDescent="0.2">
      <c r="A215" s="78" t="s">
        <v>691</v>
      </c>
      <c r="B215" s="23">
        <v>38473</v>
      </c>
      <c r="C215" s="4">
        <f t="shared" si="6"/>
        <v>5</v>
      </c>
      <c r="D215" s="4">
        <f>YEAR(Table1[[#This Row],[Measurement Date]])</f>
        <v>2005</v>
      </c>
      <c r="E215" s="5">
        <v>27</v>
      </c>
      <c r="F215" s="5">
        <v>4</v>
      </c>
      <c r="G215" s="13" t="s">
        <v>1133</v>
      </c>
      <c r="H215" s="6" t="s">
        <v>464</v>
      </c>
      <c r="I215" s="6" t="s">
        <v>367</v>
      </c>
      <c r="J215" s="21" t="s">
        <v>5</v>
      </c>
      <c r="K215" s="83"/>
      <c r="L215" s="83">
        <v>38.800000000000004</v>
      </c>
      <c r="M215" s="44">
        <f>L215</f>
        <v>38.800000000000004</v>
      </c>
      <c r="N215" s="83">
        <v>2.2999999999999998</v>
      </c>
      <c r="O215" s="83">
        <v>0.254</v>
      </c>
      <c r="P215" s="95" t="s">
        <v>47</v>
      </c>
      <c r="Q215" s="5"/>
      <c r="R215" s="5"/>
      <c r="S215" s="5"/>
      <c r="T215" s="83"/>
      <c r="U215" s="83">
        <v>241</v>
      </c>
      <c r="V215" s="6" t="s">
        <v>1</v>
      </c>
      <c r="W215" s="4"/>
      <c r="X215" s="1" t="s">
        <v>355</v>
      </c>
    </row>
    <row r="216" spans="1:24" s="6" customFormat="1" ht="16" customHeight="1" x14ac:dyDescent="0.2">
      <c r="A216" s="81" t="s">
        <v>692</v>
      </c>
      <c r="B216" s="42">
        <v>38473</v>
      </c>
      <c r="C216" s="43">
        <f t="shared" si="6"/>
        <v>5</v>
      </c>
      <c r="D216" s="43">
        <f>YEAR(Table1[[#This Row],[Measurement Date]])</f>
        <v>2005</v>
      </c>
      <c r="E216" s="34">
        <v>27</v>
      </c>
      <c r="F216" s="34">
        <v>4</v>
      </c>
      <c r="G216" s="13" t="s">
        <v>1133</v>
      </c>
      <c r="H216" s="6" t="s">
        <v>464</v>
      </c>
      <c r="I216" s="32" t="s">
        <v>366</v>
      </c>
      <c r="J216" s="101" t="s">
        <v>5</v>
      </c>
      <c r="K216" s="46"/>
      <c r="L216" s="46">
        <v>39</v>
      </c>
      <c r="M216" s="46">
        <f>L216</f>
        <v>39</v>
      </c>
      <c r="N216" s="102">
        <v>2.2999999999999998</v>
      </c>
      <c r="O216" s="102">
        <v>0.26910000000000001</v>
      </c>
      <c r="P216" s="103" t="s">
        <v>47</v>
      </c>
      <c r="Q216" s="34"/>
      <c r="R216" s="34"/>
      <c r="S216" s="34"/>
      <c r="T216" s="102"/>
      <c r="U216" s="102">
        <v>236</v>
      </c>
      <c r="V216" s="32" t="s">
        <v>1</v>
      </c>
      <c r="W216" s="43"/>
      <c r="X216" s="36" t="s">
        <v>355</v>
      </c>
    </row>
    <row r="217" spans="1:24" s="6" customFormat="1" ht="16" customHeight="1" x14ac:dyDescent="0.2">
      <c r="A217" s="78" t="s">
        <v>693</v>
      </c>
      <c r="B217" s="23">
        <v>38473</v>
      </c>
      <c r="C217" s="4">
        <f t="shared" si="6"/>
        <v>5</v>
      </c>
      <c r="D217" s="4">
        <f>YEAR(Table1[[#This Row],[Measurement Date]])</f>
        <v>2005</v>
      </c>
      <c r="E217" s="5">
        <v>26</v>
      </c>
      <c r="F217" s="5">
        <v>1</v>
      </c>
      <c r="G217" s="6" t="s">
        <v>463</v>
      </c>
      <c r="H217" s="6" t="s">
        <v>465</v>
      </c>
      <c r="I217" s="6" t="s">
        <v>434</v>
      </c>
      <c r="J217" s="21" t="s">
        <v>129</v>
      </c>
      <c r="K217" s="83">
        <v>24.5</v>
      </c>
      <c r="L217" s="83"/>
      <c r="M217" s="29">
        <f>K217*1.01</f>
        <v>24.745000000000001</v>
      </c>
      <c r="N217" s="83">
        <v>0.5</v>
      </c>
      <c r="O217" s="83">
        <v>1.002</v>
      </c>
      <c r="P217" s="95" t="s">
        <v>48</v>
      </c>
      <c r="Q217" s="83">
        <v>1.0289999999999999</v>
      </c>
      <c r="R217" s="83">
        <v>28.8</v>
      </c>
      <c r="S217" s="83"/>
      <c r="T217" s="83">
        <v>0.82499999999999996</v>
      </c>
      <c r="U217" s="83">
        <v>1</v>
      </c>
      <c r="V217" s="6" t="s">
        <v>88</v>
      </c>
      <c r="W217" s="1"/>
      <c r="X217" s="1"/>
    </row>
    <row r="218" spans="1:24" ht="16" customHeight="1" x14ac:dyDescent="0.2">
      <c r="A218" s="81" t="s">
        <v>694</v>
      </c>
      <c r="B218" s="51">
        <v>38534</v>
      </c>
      <c r="C218" s="41">
        <f t="shared" si="6"/>
        <v>7</v>
      </c>
      <c r="D218" s="41">
        <f>YEAR(Table1[[#This Row],[Measurement Date]])</f>
        <v>2005</v>
      </c>
      <c r="E218" s="39">
        <v>28</v>
      </c>
      <c r="F218" s="39">
        <v>3</v>
      </c>
      <c r="G218" s="20" t="s">
        <v>461</v>
      </c>
      <c r="H218" s="20" t="s">
        <v>939</v>
      </c>
      <c r="I218" s="20" t="s">
        <v>281</v>
      </c>
      <c r="J218" s="87" t="s">
        <v>19</v>
      </c>
      <c r="K218" s="88">
        <v>4.8</v>
      </c>
      <c r="L218" s="88"/>
      <c r="M218" s="53">
        <v>4.8</v>
      </c>
      <c r="N218" s="88">
        <v>0.2</v>
      </c>
      <c r="O218" s="88">
        <v>0.14199999999999999</v>
      </c>
      <c r="P218" s="97" t="s">
        <v>46</v>
      </c>
      <c r="Q218" s="88">
        <v>0.85899999999999999</v>
      </c>
      <c r="R218" s="88">
        <v>9.0399999999999991</v>
      </c>
      <c r="S218" s="88"/>
      <c r="T218" s="88">
        <v>0.621</v>
      </c>
      <c r="U218" s="88">
        <v>1</v>
      </c>
      <c r="V218" s="20" t="s">
        <v>1</v>
      </c>
      <c r="W218" s="20"/>
      <c r="X218" s="156" t="s">
        <v>282</v>
      </c>
    </row>
    <row r="219" spans="1:24" ht="16" customHeight="1" x14ac:dyDescent="0.2">
      <c r="A219" s="78" t="s">
        <v>695</v>
      </c>
      <c r="B219" s="27">
        <v>38565</v>
      </c>
      <c r="C219" s="14">
        <f t="shared" si="6"/>
        <v>8</v>
      </c>
      <c r="D219" s="14">
        <f>YEAR(Table1[[#This Row],[Measurement Date]])</f>
        <v>2005</v>
      </c>
      <c r="E219" s="25">
        <v>27</v>
      </c>
      <c r="F219" s="25">
        <v>3</v>
      </c>
      <c r="G219" s="26" t="s">
        <v>473</v>
      </c>
      <c r="H219" s="26" t="s">
        <v>477</v>
      </c>
      <c r="I219" s="13" t="s">
        <v>66</v>
      </c>
      <c r="J219" s="68" t="s">
        <v>131</v>
      </c>
      <c r="K219" s="92">
        <v>18.099999999999998</v>
      </c>
      <c r="L219" s="92"/>
      <c r="M219" s="33">
        <f>K219*1.01</f>
        <v>18.280999999999999</v>
      </c>
      <c r="N219" s="92">
        <v>0.5</v>
      </c>
      <c r="O219" s="92">
        <v>137.69999999999999</v>
      </c>
      <c r="P219" s="93" t="s">
        <v>48</v>
      </c>
      <c r="Q219" s="92">
        <v>0.63600000000000001</v>
      </c>
      <c r="R219" s="92">
        <v>36.9</v>
      </c>
      <c r="S219" s="92"/>
      <c r="T219" s="92">
        <v>0.77</v>
      </c>
      <c r="U219" s="92">
        <v>1</v>
      </c>
      <c r="V219" s="13" t="s">
        <v>88</v>
      </c>
      <c r="W219" s="13"/>
      <c r="X219" s="18"/>
    </row>
    <row r="220" spans="1:24" s="6" customFormat="1" ht="16" customHeight="1" x14ac:dyDescent="0.2">
      <c r="A220" s="78" t="s">
        <v>696</v>
      </c>
      <c r="B220" s="23">
        <v>38565</v>
      </c>
      <c r="C220" s="4">
        <f t="shared" si="6"/>
        <v>8</v>
      </c>
      <c r="D220" s="4">
        <f>YEAR(Table1[[#This Row],[Measurement Date]])</f>
        <v>2005</v>
      </c>
      <c r="E220" s="5">
        <v>27</v>
      </c>
      <c r="F220" s="5">
        <v>1</v>
      </c>
      <c r="G220" s="6" t="s">
        <v>461</v>
      </c>
      <c r="H220" s="6" t="s">
        <v>470</v>
      </c>
      <c r="I220" s="6" t="s">
        <v>114</v>
      </c>
      <c r="J220" s="21" t="s">
        <v>2</v>
      </c>
      <c r="K220" s="83">
        <v>10.4</v>
      </c>
      <c r="L220" s="83">
        <v>10.5</v>
      </c>
      <c r="M220" s="44">
        <v>10.5</v>
      </c>
      <c r="N220" s="83">
        <v>0.3</v>
      </c>
      <c r="O220" s="83">
        <v>1.004</v>
      </c>
      <c r="P220" s="95" t="s">
        <v>46</v>
      </c>
      <c r="Q220" s="83">
        <v>0.72899999999999998</v>
      </c>
      <c r="R220" s="83">
        <v>21.8</v>
      </c>
      <c r="S220" s="83">
        <v>22</v>
      </c>
      <c r="T220" s="83">
        <v>0.65200000000000002</v>
      </c>
      <c r="U220" s="83">
        <v>1</v>
      </c>
      <c r="V220" s="6" t="s">
        <v>21</v>
      </c>
      <c r="W220" s="3">
        <f>Q220*S220*T220/(L220)</f>
        <v>0.99588342857142875</v>
      </c>
      <c r="X220" s="1"/>
    </row>
    <row r="221" spans="1:24" s="6" customFormat="1" ht="16" customHeight="1" x14ac:dyDescent="0.2">
      <c r="A221" s="81" t="s">
        <v>697</v>
      </c>
      <c r="B221" s="23">
        <v>38687</v>
      </c>
      <c r="C221" s="4">
        <f t="shared" si="6"/>
        <v>12</v>
      </c>
      <c r="D221" s="4">
        <f>YEAR(Table1[[#This Row],[Measurement Date]])</f>
        <v>2005</v>
      </c>
      <c r="E221" s="5" t="s">
        <v>41</v>
      </c>
      <c r="F221" s="5" t="s">
        <v>41</v>
      </c>
      <c r="G221" s="7" t="s">
        <v>473</v>
      </c>
      <c r="H221" s="6" t="s">
        <v>476</v>
      </c>
      <c r="J221" s="1" t="s">
        <v>25</v>
      </c>
      <c r="K221" s="5">
        <v>22</v>
      </c>
      <c r="L221" s="5"/>
      <c r="M221" s="44">
        <f>K221*1.01</f>
        <v>22.22</v>
      </c>
      <c r="N221" s="5"/>
      <c r="O221" s="5"/>
      <c r="P221" s="5"/>
      <c r="Q221" s="5"/>
      <c r="R221" s="5"/>
      <c r="S221" s="5"/>
      <c r="T221" s="5"/>
      <c r="U221" s="5">
        <v>1</v>
      </c>
      <c r="X221" s="1"/>
    </row>
    <row r="222" spans="1:24" ht="16" customHeight="1" x14ac:dyDescent="0.2">
      <c r="A222" s="78" t="s">
        <v>698</v>
      </c>
      <c r="B222" s="82">
        <v>38749</v>
      </c>
      <c r="C222" s="61">
        <f t="shared" si="6"/>
        <v>2</v>
      </c>
      <c r="D222" s="61">
        <f>YEAR(Table1[[#This Row],[Measurement Date]])</f>
        <v>2006</v>
      </c>
      <c r="E222" s="5" t="s">
        <v>41</v>
      </c>
      <c r="F222" s="5" t="s">
        <v>41</v>
      </c>
      <c r="G222" s="6" t="s">
        <v>467</v>
      </c>
      <c r="H222" s="7" t="s">
        <v>8</v>
      </c>
      <c r="I222" s="110" t="s">
        <v>1066</v>
      </c>
      <c r="J222" s="21" t="s">
        <v>1</v>
      </c>
      <c r="K222" s="5"/>
      <c r="L222" s="83">
        <v>19.7</v>
      </c>
      <c r="M222" s="29">
        <f>L222</f>
        <v>19.7</v>
      </c>
      <c r="O222" s="83">
        <v>0.41899999999999998</v>
      </c>
      <c r="Q222" s="83">
        <v>0.69</v>
      </c>
      <c r="S222" s="83">
        <v>35.1</v>
      </c>
      <c r="T222" s="83">
        <v>0.81200000000000006</v>
      </c>
      <c r="U222" s="5">
        <v>1</v>
      </c>
      <c r="V222" s="6"/>
      <c r="W222" s="3">
        <f>Q222*S222*T222/(L222)</f>
        <v>0.99826538071065984</v>
      </c>
      <c r="X222" s="21" t="s">
        <v>452</v>
      </c>
    </row>
    <row r="223" spans="1:24" ht="16" customHeight="1" x14ac:dyDescent="0.2">
      <c r="A223" s="81" t="s">
        <v>699</v>
      </c>
      <c r="B223" s="51">
        <v>38749</v>
      </c>
      <c r="C223" s="41">
        <f t="shared" si="6"/>
        <v>2</v>
      </c>
      <c r="D223" s="41">
        <f>YEAR(Table1[[#This Row],[Measurement Date]])</f>
        <v>2006</v>
      </c>
      <c r="E223" s="39">
        <v>29</v>
      </c>
      <c r="F223" s="39">
        <v>1</v>
      </c>
      <c r="G223" s="20" t="s">
        <v>467</v>
      </c>
      <c r="H223" s="40" t="s">
        <v>8</v>
      </c>
      <c r="I223" s="40" t="s">
        <v>80</v>
      </c>
      <c r="J223" s="87" t="s">
        <v>1</v>
      </c>
      <c r="K223" s="88">
        <v>18.8</v>
      </c>
      <c r="L223" s="88"/>
      <c r="M223" s="60">
        <f>K223*1.01</f>
        <v>18.988</v>
      </c>
      <c r="N223" s="88">
        <v>0.5</v>
      </c>
      <c r="O223" s="88">
        <v>0.998</v>
      </c>
      <c r="P223" s="97" t="s">
        <v>46</v>
      </c>
      <c r="Q223" s="88">
        <v>0.69899999999999995</v>
      </c>
      <c r="R223" s="88">
        <v>33.799999999999997</v>
      </c>
      <c r="S223" s="88"/>
      <c r="T223" s="88">
        <v>0.79400000000000004</v>
      </c>
      <c r="U223" s="88">
        <v>1</v>
      </c>
      <c r="V223" s="20" t="s">
        <v>1</v>
      </c>
      <c r="W223" s="87"/>
      <c r="X223" s="28"/>
    </row>
    <row r="224" spans="1:24" s="6" customFormat="1" ht="16" customHeight="1" x14ac:dyDescent="0.2">
      <c r="A224" s="78" t="s">
        <v>700</v>
      </c>
      <c r="B224" s="23">
        <v>38777</v>
      </c>
      <c r="C224" s="4">
        <f t="shared" si="6"/>
        <v>3</v>
      </c>
      <c r="D224" s="4">
        <f>YEAR(Table1[[#This Row],[Measurement Date]])</f>
        <v>2006</v>
      </c>
      <c r="E224" s="5">
        <v>28</v>
      </c>
      <c r="F224" s="5">
        <v>3</v>
      </c>
      <c r="G224" s="7" t="s">
        <v>473</v>
      </c>
      <c r="H224" s="6" t="s">
        <v>475</v>
      </c>
      <c r="I224" s="6" t="s">
        <v>135</v>
      </c>
      <c r="J224" s="21" t="s">
        <v>7</v>
      </c>
      <c r="K224" s="83">
        <v>21.8</v>
      </c>
      <c r="L224" s="83">
        <v>22</v>
      </c>
      <c r="M224" s="83">
        <f>L224</f>
        <v>22</v>
      </c>
      <c r="N224" s="83">
        <v>0.70000000000000007</v>
      </c>
      <c r="O224" s="83">
        <v>147.4</v>
      </c>
      <c r="P224" s="95" t="s">
        <v>48</v>
      </c>
      <c r="Q224" s="83">
        <v>0.67700000000000005</v>
      </c>
      <c r="R224" s="83">
        <v>40</v>
      </c>
      <c r="S224" s="83">
        <v>40.299999999999997</v>
      </c>
      <c r="T224" s="83">
        <v>0.80600000000000005</v>
      </c>
      <c r="U224" s="83">
        <v>1</v>
      </c>
      <c r="V224" s="6" t="s">
        <v>88</v>
      </c>
      <c r="W224" s="3">
        <f>Q224*S224*T224/(L224)</f>
        <v>0.99955357272727285</v>
      </c>
      <c r="X224" s="1"/>
    </row>
    <row r="225" spans="1:53" s="6" customFormat="1" ht="16" customHeight="1" x14ac:dyDescent="0.2">
      <c r="A225" s="81" t="s">
        <v>701</v>
      </c>
      <c r="B225" s="51">
        <v>38777</v>
      </c>
      <c r="C225" s="41">
        <f t="shared" si="6"/>
        <v>3</v>
      </c>
      <c r="D225" s="41">
        <f>YEAR(Table1[[#This Row],[Measurement Date]])</f>
        <v>2006</v>
      </c>
      <c r="E225" s="39">
        <v>28</v>
      </c>
      <c r="F225" s="39">
        <v>3</v>
      </c>
      <c r="G225" s="20" t="s">
        <v>461</v>
      </c>
      <c r="H225" s="20" t="s">
        <v>470</v>
      </c>
      <c r="I225" s="20" t="s">
        <v>136</v>
      </c>
      <c r="J225" s="87" t="s">
        <v>2</v>
      </c>
      <c r="K225" s="88">
        <v>11.1</v>
      </c>
      <c r="L225" s="88">
        <v>11.200000000000001</v>
      </c>
      <c r="M225" s="53">
        <v>11.2</v>
      </c>
      <c r="N225" s="88">
        <v>0.3</v>
      </c>
      <c r="O225" s="88">
        <v>0.219</v>
      </c>
      <c r="P225" s="97" t="s">
        <v>46</v>
      </c>
      <c r="Q225" s="88">
        <v>0.73699999999999999</v>
      </c>
      <c r="R225" s="88">
        <v>20.9</v>
      </c>
      <c r="S225" s="88">
        <v>21</v>
      </c>
      <c r="T225" s="88">
        <v>0.72199999999999998</v>
      </c>
      <c r="U225" s="88">
        <v>1</v>
      </c>
      <c r="V225" s="20" t="s">
        <v>21</v>
      </c>
      <c r="W225" s="16">
        <f>Q225*S225*T225/(L225)</f>
        <v>0.99771374999999984</v>
      </c>
      <c r="X225" s="28"/>
    </row>
    <row r="226" spans="1:53" s="6" customFormat="1" ht="16" customHeight="1" x14ac:dyDescent="0.2">
      <c r="A226" s="78" t="s">
        <v>702</v>
      </c>
      <c r="B226" s="27">
        <v>38777</v>
      </c>
      <c r="C226" s="14">
        <f t="shared" si="6"/>
        <v>3</v>
      </c>
      <c r="D226" s="14">
        <f>YEAR(Table1[[#This Row],[Measurement Date]])</f>
        <v>2006</v>
      </c>
      <c r="E226" s="25">
        <v>28</v>
      </c>
      <c r="F226" s="25">
        <v>1</v>
      </c>
      <c r="G226" s="13" t="s">
        <v>461</v>
      </c>
      <c r="H226" s="13" t="s">
        <v>939</v>
      </c>
      <c r="I226" s="13" t="s">
        <v>279</v>
      </c>
      <c r="J226" s="68" t="s">
        <v>2</v>
      </c>
      <c r="K226" s="33">
        <v>3</v>
      </c>
      <c r="L226" s="92"/>
      <c r="M226" s="33">
        <v>3</v>
      </c>
      <c r="N226" s="92">
        <v>0.1</v>
      </c>
      <c r="O226" s="92">
        <v>1.0009999999999999</v>
      </c>
      <c r="P226" s="93" t="s">
        <v>46</v>
      </c>
      <c r="Q226" s="92">
        <v>0.58299999999999996</v>
      </c>
      <c r="R226" s="92">
        <v>9.68</v>
      </c>
      <c r="S226" s="92"/>
      <c r="T226" s="92">
        <v>0.52400000000000002</v>
      </c>
      <c r="U226" s="92">
        <v>1</v>
      </c>
      <c r="V226" s="13" t="s">
        <v>21</v>
      </c>
      <c r="W226" s="13"/>
      <c r="X226" s="18" t="s">
        <v>404</v>
      </c>
    </row>
    <row r="227" spans="1:53" ht="16" customHeight="1" x14ac:dyDescent="0.2">
      <c r="A227" s="81" t="s">
        <v>703</v>
      </c>
      <c r="B227" s="23">
        <v>38808</v>
      </c>
      <c r="C227" s="4">
        <f t="shared" si="6"/>
        <v>4</v>
      </c>
      <c r="D227" s="4">
        <f>YEAR(Table1[[#This Row],[Measurement Date]])</f>
        <v>2006</v>
      </c>
      <c r="E227" s="5">
        <v>28</v>
      </c>
      <c r="F227" s="5">
        <v>3</v>
      </c>
      <c r="G227" s="7" t="s">
        <v>473</v>
      </c>
      <c r="H227" s="6" t="s">
        <v>476</v>
      </c>
      <c r="I227" s="6" t="s">
        <v>243</v>
      </c>
      <c r="J227" s="21" t="s">
        <v>25</v>
      </c>
      <c r="K227" s="83">
        <v>21.8</v>
      </c>
      <c r="L227" s="83"/>
      <c r="M227" s="44">
        <f>K227*1.01</f>
        <v>22.018000000000001</v>
      </c>
      <c r="N227" s="83">
        <v>0.5</v>
      </c>
      <c r="O227" s="83">
        <v>100.4</v>
      </c>
      <c r="P227" s="95" t="s">
        <v>48</v>
      </c>
      <c r="Q227" s="83">
        <v>0.71799999999999997</v>
      </c>
      <c r="R227" s="83">
        <v>38.4</v>
      </c>
      <c r="S227" s="83"/>
      <c r="T227" s="83">
        <v>0.79</v>
      </c>
      <c r="U227" s="83">
        <v>1</v>
      </c>
      <c r="V227" s="6" t="s">
        <v>21</v>
      </c>
      <c r="W227" s="6"/>
      <c r="X227" s="1"/>
    </row>
    <row r="228" spans="1:53" s="15" customFormat="1" ht="16" customHeight="1" x14ac:dyDescent="0.2">
      <c r="A228" s="78" t="s">
        <v>704</v>
      </c>
      <c r="B228" s="42">
        <v>38808</v>
      </c>
      <c r="C228" s="43">
        <f t="shared" si="6"/>
        <v>4</v>
      </c>
      <c r="D228" s="43">
        <f>YEAR(Table1[[#This Row],[Measurement Date]])</f>
        <v>2006</v>
      </c>
      <c r="E228" s="34">
        <v>28</v>
      </c>
      <c r="F228" s="34">
        <v>1</v>
      </c>
      <c r="G228" s="35" t="s">
        <v>473</v>
      </c>
      <c r="H228" s="32" t="s">
        <v>465</v>
      </c>
      <c r="I228" s="32" t="s">
        <v>133</v>
      </c>
      <c r="J228" s="101" t="s">
        <v>134</v>
      </c>
      <c r="K228" s="102">
        <v>9.4</v>
      </c>
      <c r="L228" s="102"/>
      <c r="M228" s="46">
        <f>K228*1.01</f>
        <v>9.4939999999999998</v>
      </c>
      <c r="N228" s="102">
        <v>0.3</v>
      </c>
      <c r="O228" s="102">
        <v>94.9</v>
      </c>
      <c r="P228" s="103" t="s">
        <v>46</v>
      </c>
      <c r="Q228" s="102">
        <v>0.49299999999999999</v>
      </c>
      <c r="R228" s="102">
        <v>26</v>
      </c>
      <c r="S228" s="102"/>
      <c r="T228" s="102">
        <v>0.73099999999999998</v>
      </c>
      <c r="U228" s="102">
        <v>1</v>
      </c>
      <c r="V228" s="32" t="s">
        <v>43</v>
      </c>
      <c r="W228" s="32"/>
      <c r="X228" s="36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</row>
    <row r="229" spans="1:53" s="6" customFormat="1" ht="16" customHeight="1" x14ac:dyDescent="0.2">
      <c r="A229" s="78" t="s">
        <v>705</v>
      </c>
      <c r="B229" s="27">
        <v>38930</v>
      </c>
      <c r="C229" s="14">
        <f t="shared" si="6"/>
        <v>8</v>
      </c>
      <c r="D229" s="14">
        <f>YEAR(Table1[[#This Row],[Measurement Date]])</f>
        <v>2006</v>
      </c>
      <c r="E229" s="14">
        <v>49</v>
      </c>
      <c r="F229" s="14">
        <v>4</v>
      </c>
      <c r="G229" s="7" t="s">
        <v>473</v>
      </c>
      <c r="H229" s="7" t="s">
        <v>475</v>
      </c>
      <c r="I229" s="13" t="s">
        <v>188</v>
      </c>
      <c r="J229" s="50" t="s">
        <v>14</v>
      </c>
      <c r="K229" s="25"/>
      <c r="L229" s="92">
        <v>25.3</v>
      </c>
      <c r="M229" s="92">
        <f>L229</f>
        <v>25.3</v>
      </c>
      <c r="N229" s="14">
        <v>0.3</v>
      </c>
      <c r="O229" s="14">
        <v>4.0140000000000002</v>
      </c>
      <c r="P229" s="14" t="s">
        <v>47</v>
      </c>
      <c r="Q229" s="14">
        <v>0.71799999999999997</v>
      </c>
      <c r="R229" s="25"/>
      <c r="S229" s="14">
        <v>42.5</v>
      </c>
      <c r="T229" s="14">
        <v>0.82799999999999996</v>
      </c>
      <c r="U229" s="14">
        <v>1</v>
      </c>
      <c r="V229" s="26" t="s">
        <v>88</v>
      </c>
      <c r="W229" s="12">
        <f>Q229*S229*T229/(L229)</f>
        <v>0.99867272727272727</v>
      </c>
      <c r="X229" s="18"/>
    </row>
    <row r="230" spans="1:53" s="6" customFormat="1" ht="16" customHeight="1" x14ac:dyDescent="0.2">
      <c r="A230" s="81" t="s">
        <v>706</v>
      </c>
      <c r="B230" s="27">
        <v>38930</v>
      </c>
      <c r="C230" s="14">
        <f t="shared" si="6"/>
        <v>8</v>
      </c>
      <c r="D230" s="14">
        <f>YEAR(Table1[[#This Row],[Measurement Date]])</f>
        <v>2006</v>
      </c>
      <c r="E230" s="25">
        <v>29</v>
      </c>
      <c r="F230" s="25">
        <v>1</v>
      </c>
      <c r="G230" s="26" t="s">
        <v>473</v>
      </c>
      <c r="H230" s="13" t="s">
        <v>465</v>
      </c>
      <c r="I230" s="13" t="s">
        <v>133</v>
      </c>
      <c r="J230" s="68" t="s">
        <v>134</v>
      </c>
      <c r="K230" s="92">
        <v>9.8000000000000007</v>
      </c>
      <c r="L230" s="92"/>
      <c r="M230" s="33">
        <f>K230*1.01</f>
        <v>9.8980000000000015</v>
      </c>
      <c r="N230" s="92">
        <v>0.3</v>
      </c>
      <c r="O230" s="92">
        <v>96.3</v>
      </c>
      <c r="P230" s="93" t="s">
        <v>46</v>
      </c>
      <c r="Q230" s="92">
        <v>0.48699999999999999</v>
      </c>
      <c r="R230" s="92">
        <v>27</v>
      </c>
      <c r="S230" s="92"/>
      <c r="T230" s="92">
        <v>0.745</v>
      </c>
      <c r="U230" s="92">
        <v>1</v>
      </c>
      <c r="V230" s="13" t="s">
        <v>43</v>
      </c>
      <c r="W230" s="13"/>
      <c r="X230" s="18"/>
    </row>
    <row r="231" spans="1:53" ht="16" customHeight="1" x14ac:dyDescent="0.2">
      <c r="A231" s="78" t="s">
        <v>707</v>
      </c>
      <c r="B231" s="23">
        <v>38930</v>
      </c>
      <c r="C231" s="4">
        <f t="shared" si="6"/>
        <v>8</v>
      </c>
      <c r="D231" s="4">
        <f>YEAR(Table1[[#This Row],[Measurement Date]])</f>
        <v>2006</v>
      </c>
      <c r="E231" s="5">
        <v>29</v>
      </c>
      <c r="F231" s="5">
        <v>4</v>
      </c>
      <c r="G231" s="13" t="s">
        <v>1133</v>
      </c>
      <c r="H231" s="6" t="s">
        <v>464</v>
      </c>
      <c r="I231" s="6" t="s">
        <v>357</v>
      </c>
      <c r="J231" s="21" t="s">
        <v>5</v>
      </c>
      <c r="K231" s="83">
        <v>39.300000000000004</v>
      </c>
      <c r="L231" s="83">
        <v>39.4</v>
      </c>
      <c r="M231" s="44">
        <f>L231</f>
        <v>39.4</v>
      </c>
      <c r="N231" s="83">
        <v>2.2999999999999998</v>
      </c>
      <c r="O231" s="83">
        <v>0.378</v>
      </c>
      <c r="P231" s="95" t="s">
        <v>47</v>
      </c>
      <c r="T231" s="83"/>
      <c r="U231" s="83">
        <v>179</v>
      </c>
      <c r="V231" s="6" t="s">
        <v>1</v>
      </c>
      <c r="W231" s="4"/>
      <c r="X231" s="1" t="s">
        <v>355</v>
      </c>
    </row>
    <row r="232" spans="1:53" s="6" customFormat="1" ht="16" customHeight="1" x14ac:dyDescent="0.2">
      <c r="A232" s="81" t="s">
        <v>708</v>
      </c>
      <c r="B232" s="42">
        <v>38930</v>
      </c>
      <c r="C232" s="43">
        <f t="shared" si="6"/>
        <v>8</v>
      </c>
      <c r="D232" s="43">
        <f>YEAR(Table1[[#This Row],[Measurement Date]])</f>
        <v>2006</v>
      </c>
      <c r="E232" s="34">
        <v>30</v>
      </c>
      <c r="F232" s="34">
        <v>1</v>
      </c>
      <c r="G232" s="6" t="s">
        <v>467</v>
      </c>
      <c r="H232" s="7" t="s">
        <v>8</v>
      </c>
      <c r="I232" s="35" t="s">
        <v>80</v>
      </c>
      <c r="J232" s="101" t="s">
        <v>1</v>
      </c>
      <c r="K232" s="102">
        <v>18.8</v>
      </c>
      <c r="L232" s="102"/>
      <c r="M232" s="54">
        <f>K232*1.01</f>
        <v>18.988</v>
      </c>
      <c r="N232" s="102">
        <v>0.6</v>
      </c>
      <c r="O232" s="102">
        <v>0.998</v>
      </c>
      <c r="P232" s="103" t="s">
        <v>46</v>
      </c>
      <c r="Q232" s="102">
        <v>0.70299999999999996</v>
      </c>
      <c r="R232" s="102">
        <v>34</v>
      </c>
      <c r="S232" s="102"/>
      <c r="T232" s="102">
        <v>0.78700000000000003</v>
      </c>
      <c r="U232" s="102">
        <v>1</v>
      </c>
      <c r="V232" s="32" t="s">
        <v>88</v>
      </c>
      <c r="W232" s="32"/>
      <c r="X232" s="36"/>
    </row>
    <row r="233" spans="1:53" s="6" customFormat="1" ht="16" customHeight="1" x14ac:dyDescent="0.2">
      <c r="A233" s="78" t="s">
        <v>709</v>
      </c>
      <c r="B233" s="23">
        <v>38961</v>
      </c>
      <c r="C233" s="4">
        <f t="shared" si="6"/>
        <v>9</v>
      </c>
      <c r="D233" s="4">
        <f>YEAR(Table1[[#This Row],[Measurement Date]])</f>
        <v>2006</v>
      </c>
      <c r="E233" s="4">
        <v>30</v>
      </c>
      <c r="F233" s="4">
        <v>4</v>
      </c>
      <c r="G233" s="13" t="s">
        <v>1133</v>
      </c>
      <c r="H233" s="6" t="s">
        <v>464</v>
      </c>
      <c r="I233" s="6" t="s">
        <v>357</v>
      </c>
      <c r="J233" s="21" t="s">
        <v>5</v>
      </c>
      <c r="K233" s="5"/>
      <c r="L233" s="5">
        <v>40.699999999999996</v>
      </c>
      <c r="M233" s="44">
        <f>L233</f>
        <v>40.699999999999996</v>
      </c>
      <c r="N233" s="4">
        <v>2.4</v>
      </c>
      <c r="O233" s="4">
        <v>0.26700000000000002</v>
      </c>
      <c r="P233" s="4" t="s">
        <v>47</v>
      </c>
      <c r="Q233" s="5"/>
      <c r="R233" s="5"/>
      <c r="S233" s="5"/>
      <c r="T233" s="83"/>
      <c r="U233" s="4">
        <v>240</v>
      </c>
      <c r="V233" s="7" t="s">
        <v>1</v>
      </c>
      <c r="W233" s="4"/>
      <c r="X233" s="1" t="s">
        <v>355</v>
      </c>
    </row>
    <row r="234" spans="1:53" s="6" customFormat="1" ht="16" customHeight="1" x14ac:dyDescent="0.2">
      <c r="A234" s="81" t="s">
        <v>710</v>
      </c>
      <c r="B234" s="42">
        <v>39052</v>
      </c>
      <c r="C234" s="43">
        <f t="shared" si="6"/>
        <v>12</v>
      </c>
      <c r="D234" s="43">
        <f>YEAR(Table1[[#This Row],[Measurement Date]])</f>
        <v>2006</v>
      </c>
      <c r="E234" s="34">
        <v>31</v>
      </c>
      <c r="F234" s="34">
        <v>1</v>
      </c>
      <c r="G234" s="32" t="s">
        <v>461</v>
      </c>
      <c r="H234" s="32" t="s">
        <v>939</v>
      </c>
      <c r="I234" s="32" t="s">
        <v>138</v>
      </c>
      <c r="J234" s="101" t="s">
        <v>19</v>
      </c>
      <c r="K234" s="102">
        <v>5.1499999999999995</v>
      </c>
      <c r="L234" s="102">
        <v>5.15</v>
      </c>
      <c r="M234" s="46">
        <v>5.15</v>
      </c>
      <c r="N234" s="102">
        <v>0.3</v>
      </c>
      <c r="O234" s="102">
        <v>1.0209999999999999</v>
      </c>
      <c r="P234" s="103" t="s">
        <v>46</v>
      </c>
      <c r="Q234" s="102">
        <v>0.876</v>
      </c>
      <c r="R234" s="102">
        <v>9.4</v>
      </c>
      <c r="S234" s="102">
        <v>9.39</v>
      </c>
      <c r="T234" s="102">
        <v>0.625</v>
      </c>
      <c r="U234" s="102">
        <v>1</v>
      </c>
      <c r="V234" s="32" t="s">
        <v>1</v>
      </c>
      <c r="W234" s="153">
        <f>Q234*S234*T234/(L234)</f>
        <v>0.99825728155339799</v>
      </c>
      <c r="X234" s="36" t="s">
        <v>280</v>
      </c>
    </row>
    <row r="235" spans="1:53" s="6" customFormat="1" ht="16" customHeight="1" x14ac:dyDescent="0.2">
      <c r="A235" s="78" t="s">
        <v>711</v>
      </c>
      <c r="B235" s="27">
        <v>39083</v>
      </c>
      <c r="C235" s="14">
        <f t="shared" si="6"/>
        <v>1</v>
      </c>
      <c r="D235" s="14">
        <f>YEAR(Table1[[#This Row],[Measurement Date]])</f>
        <v>2007</v>
      </c>
      <c r="E235" s="25">
        <v>30</v>
      </c>
      <c r="F235" s="25">
        <v>3</v>
      </c>
      <c r="G235" s="13" t="s">
        <v>1133</v>
      </c>
      <c r="H235" t="s">
        <v>1132</v>
      </c>
      <c r="I235" s="13" t="s">
        <v>390</v>
      </c>
      <c r="J235" s="68" t="s">
        <v>1</v>
      </c>
      <c r="K235" s="92">
        <v>33.800000000000004</v>
      </c>
      <c r="L235" s="92"/>
      <c r="M235" s="33">
        <f>K235</f>
        <v>33.800000000000004</v>
      </c>
      <c r="N235" s="49">
        <v>2</v>
      </c>
      <c r="O235" s="25">
        <v>0.25</v>
      </c>
      <c r="P235" s="12" t="s">
        <v>48</v>
      </c>
      <c r="Q235" s="25">
        <v>2.96</v>
      </c>
      <c r="R235" s="25">
        <v>13.1</v>
      </c>
      <c r="S235" s="25"/>
      <c r="T235" s="25">
        <v>0.86799999999999999</v>
      </c>
      <c r="U235" s="25">
        <v>1</v>
      </c>
      <c r="V235" s="13" t="s">
        <v>1</v>
      </c>
      <c r="W235" s="14"/>
      <c r="X235" s="18" t="s">
        <v>319</v>
      </c>
    </row>
    <row r="236" spans="1:53" s="6" customFormat="1" ht="16" customHeight="1" x14ac:dyDescent="0.2">
      <c r="A236" s="81" t="s">
        <v>712</v>
      </c>
      <c r="B236" s="23">
        <v>39264</v>
      </c>
      <c r="C236" s="4">
        <f t="shared" si="6"/>
        <v>7</v>
      </c>
      <c r="D236" s="4">
        <f>YEAR(Table1[[#This Row],[Measurement Date]])</f>
        <v>2007</v>
      </c>
      <c r="E236" s="5">
        <v>31</v>
      </c>
      <c r="F236" s="5">
        <v>3</v>
      </c>
      <c r="G236" s="35" t="s">
        <v>473</v>
      </c>
      <c r="H236" s="6" t="s">
        <v>476</v>
      </c>
      <c r="I236" s="6" t="s">
        <v>243</v>
      </c>
      <c r="J236" s="21" t="s">
        <v>25</v>
      </c>
      <c r="K236" s="83">
        <v>22.3</v>
      </c>
      <c r="L236" s="83">
        <v>22.5</v>
      </c>
      <c r="M236" s="83">
        <f>L236</f>
        <v>22.5</v>
      </c>
      <c r="N236" s="83">
        <v>0.6</v>
      </c>
      <c r="O236" s="83">
        <v>100.5</v>
      </c>
      <c r="P236" s="95" t="s">
        <v>48</v>
      </c>
      <c r="Q236" s="83">
        <v>0.72499999999999998</v>
      </c>
      <c r="R236" s="83">
        <v>39.1</v>
      </c>
      <c r="S236" s="83">
        <v>39.200000000000003</v>
      </c>
      <c r="T236" s="83">
        <v>0.79100000000000004</v>
      </c>
      <c r="U236" s="83">
        <v>1</v>
      </c>
      <c r="V236" s="6" t="s">
        <v>21</v>
      </c>
      <c r="W236" s="3">
        <f>Q236*S236*T236/(L236)</f>
        <v>0.99912088888888906</v>
      </c>
      <c r="X236" s="1"/>
    </row>
    <row r="237" spans="1:53" s="6" customFormat="1" ht="16" customHeight="1" x14ac:dyDescent="0.2">
      <c r="A237" s="78" t="s">
        <v>713</v>
      </c>
      <c r="B237" s="37">
        <v>39264</v>
      </c>
      <c r="C237" s="38">
        <f t="shared" si="6"/>
        <v>7</v>
      </c>
      <c r="D237" s="38">
        <f>YEAR(Table1[[#This Row],[Measurement Date]])</f>
        <v>2007</v>
      </c>
      <c r="E237" s="39">
        <v>31</v>
      </c>
      <c r="F237" s="39">
        <v>3</v>
      </c>
      <c r="G237" s="20" t="s">
        <v>461</v>
      </c>
      <c r="H237" s="20" t="s">
        <v>939</v>
      </c>
      <c r="I237" s="20" t="s">
        <v>431</v>
      </c>
      <c r="J237" s="87" t="s">
        <v>30</v>
      </c>
      <c r="K237" s="88">
        <v>5.4</v>
      </c>
      <c r="L237" s="88"/>
      <c r="M237" s="48">
        <v>5.4</v>
      </c>
      <c r="N237" s="88">
        <v>0.3</v>
      </c>
      <c r="O237" s="88">
        <v>9.6000000000000002E-2</v>
      </c>
      <c r="P237" s="97" t="s">
        <v>46</v>
      </c>
      <c r="Q237" s="88">
        <v>0.85599999999999998</v>
      </c>
      <c r="R237" s="97">
        <v>9.6999999999999993</v>
      </c>
      <c r="S237" s="88">
        <v>9.67</v>
      </c>
      <c r="T237" s="88">
        <v>0.65300000000000002</v>
      </c>
      <c r="U237" s="88">
        <v>1</v>
      </c>
      <c r="V237" s="20" t="s">
        <v>1</v>
      </c>
      <c r="W237" s="65"/>
      <c r="X237" s="28"/>
    </row>
    <row r="238" spans="1:53" ht="16" customHeight="1" x14ac:dyDescent="0.2">
      <c r="A238" s="81" t="s">
        <v>714</v>
      </c>
      <c r="B238" s="22">
        <v>39295</v>
      </c>
      <c r="C238" s="24">
        <f t="shared" si="6"/>
        <v>8</v>
      </c>
      <c r="D238" s="24">
        <f>YEAR(Table1[[#This Row],[Measurement Date]])</f>
        <v>2007</v>
      </c>
      <c r="E238" s="25">
        <v>31</v>
      </c>
      <c r="F238" s="25">
        <v>1</v>
      </c>
      <c r="G238" s="26" t="s">
        <v>473</v>
      </c>
      <c r="H238" s="13" t="s">
        <v>465</v>
      </c>
      <c r="I238" s="13" t="s">
        <v>133</v>
      </c>
      <c r="J238" s="68" t="s">
        <v>134</v>
      </c>
      <c r="K238" s="92">
        <v>10.4</v>
      </c>
      <c r="L238" s="92">
        <v>10.5</v>
      </c>
      <c r="M238" s="80">
        <f>L238</f>
        <v>10.5</v>
      </c>
      <c r="N238" s="92">
        <v>0.3</v>
      </c>
      <c r="O238" s="92">
        <v>94</v>
      </c>
      <c r="P238" s="93" t="s">
        <v>46</v>
      </c>
      <c r="Q238" s="92">
        <v>0.49199999999999999</v>
      </c>
      <c r="R238" s="92">
        <v>29.5</v>
      </c>
      <c r="S238" s="92">
        <v>29.7</v>
      </c>
      <c r="T238" s="92">
        <v>0.72099999999999997</v>
      </c>
      <c r="U238" s="92">
        <v>1</v>
      </c>
      <c r="V238" s="13" t="s">
        <v>88</v>
      </c>
      <c r="W238" s="157">
        <f>Q238*S238*T238/(L238)</f>
        <v>1.0033847999999999</v>
      </c>
      <c r="X238" s="18"/>
    </row>
    <row r="239" spans="1:53" s="6" customFormat="1" ht="16" customHeight="1" x14ac:dyDescent="0.2">
      <c r="A239" s="78" t="s">
        <v>715</v>
      </c>
      <c r="B239" s="27">
        <v>39326</v>
      </c>
      <c r="C239" s="14">
        <f t="shared" si="6"/>
        <v>9</v>
      </c>
      <c r="D239" s="14">
        <f>YEAR(Table1[[#This Row],[Measurement Date]])</f>
        <v>2007</v>
      </c>
      <c r="E239" s="25">
        <v>31</v>
      </c>
      <c r="F239" s="25">
        <v>4</v>
      </c>
      <c r="G239" s="26" t="s">
        <v>473</v>
      </c>
      <c r="H239" s="13" t="s">
        <v>474</v>
      </c>
      <c r="I239" s="13" t="s">
        <v>139</v>
      </c>
      <c r="J239" s="68" t="s">
        <v>140</v>
      </c>
      <c r="K239" s="92">
        <v>27.3</v>
      </c>
      <c r="L239" s="92">
        <v>27.6</v>
      </c>
      <c r="M239" s="92">
        <f>L239</f>
        <v>27.6</v>
      </c>
      <c r="N239" s="92">
        <v>1</v>
      </c>
      <c r="O239" s="92">
        <v>1</v>
      </c>
      <c r="P239" s="93" t="s">
        <v>47</v>
      </c>
      <c r="Q239" s="92"/>
      <c r="R239" s="92"/>
      <c r="S239" s="92"/>
      <c r="T239" s="92"/>
      <c r="U239" s="92">
        <v>93</v>
      </c>
      <c r="V239" s="13" t="s">
        <v>88</v>
      </c>
      <c r="W239" s="13"/>
      <c r="X239" s="18"/>
    </row>
    <row r="240" spans="1:53" s="6" customFormat="1" ht="16" customHeight="1" x14ac:dyDescent="0.2">
      <c r="A240" s="81" t="s">
        <v>716</v>
      </c>
      <c r="B240" s="23">
        <v>39356</v>
      </c>
      <c r="C240" s="4">
        <f t="shared" si="6"/>
        <v>10</v>
      </c>
      <c r="D240" s="4">
        <f>YEAR(Table1[[#This Row],[Measurement Date]])</f>
        <v>2007</v>
      </c>
      <c r="E240" s="5">
        <v>31</v>
      </c>
      <c r="F240" s="5">
        <v>3</v>
      </c>
      <c r="G240" s="6" t="s">
        <v>467</v>
      </c>
      <c r="H240" s="26" t="s">
        <v>8</v>
      </c>
      <c r="I240" s="7" t="s">
        <v>80</v>
      </c>
      <c r="J240" s="21" t="s">
        <v>1</v>
      </c>
      <c r="K240" s="83">
        <v>19.900000000000002</v>
      </c>
      <c r="L240" s="83">
        <v>20</v>
      </c>
      <c r="M240" s="29">
        <f>L240</f>
        <v>20</v>
      </c>
      <c r="N240" s="83">
        <v>0.6</v>
      </c>
      <c r="O240" s="83">
        <v>0.41899999999999998</v>
      </c>
      <c r="P240" s="95" t="s">
        <v>46</v>
      </c>
      <c r="Q240" s="83">
        <v>0.69199999999999995</v>
      </c>
      <c r="R240" s="83">
        <v>35.5</v>
      </c>
      <c r="S240" s="83">
        <v>35.700000000000003</v>
      </c>
      <c r="T240" s="83">
        <v>0.81</v>
      </c>
      <c r="U240" s="83">
        <v>1</v>
      </c>
      <c r="V240" s="6" t="s">
        <v>1</v>
      </c>
      <c r="W240" s="3">
        <f>Q240*S240*T240/(L240)</f>
        <v>1.0005282000000002</v>
      </c>
      <c r="X240" s="1"/>
    </row>
    <row r="241" spans="1:53" s="6" customFormat="1" ht="16" customHeight="1" x14ac:dyDescent="0.2">
      <c r="A241" s="78" t="s">
        <v>717</v>
      </c>
      <c r="B241" s="84">
        <v>39371</v>
      </c>
      <c r="C241" s="85">
        <f t="shared" si="6"/>
        <v>10</v>
      </c>
      <c r="D241" s="85">
        <f>YEAR(Table1[[#This Row],[Measurement Date]])</f>
        <v>2007</v>
      </c>
      <c r="E241" s="39" t="s">
        <v>41</v>
      </c>
      <c r="F241" s="39" t="s">
        <v>41</v>
      </c>
      <c r="G241" s="20" t="s">
        <v>467</v>
      </c>
      <c r="H241" s="26" t="s">
        <v>8</v>
      </c>
      <c r="I241" s="114" t="s">
        <v>1053</v>
      </c>
      <c r="J241" s="87" t="s">
        <v>1</v>
      </c>
      <c r="K241" s="39">
        <v>19.899999999999999</v>
      </c>
      <c r="L241" s="88">
        <v>20</v>
      </c>
      <c r="M241" s="60">
        <f>L241</f>
        <v>20</v>
      </c>
      <c r="N241" s="39"/>
      <c r="O241" s="88">
        <v>0.41899999999999998</v>
      </c>
      <c r="P241" s="39"/>
      <c r="Q241" s="88">
        <v>0.69179999999999997</v>
      </c>
      <c r="R241" s="39">
        <v>35.5</v>
      </c>
      <c r="S241" s="88">
        <v>35.74</v>
      </c>
      <c r="T241" s="88">
        <v>0.81030000000000002</v>
      </c>
      <c r="U241" s="39">
        <v>1</v>
      </c>
      <c r="V241" s="20"/>
      <c r="W241" s="16">
        <f>Q241*S241*T241/(L241)</f>
        <v>1.00173061998</v>
      </c>
      <c r="X241" s="87"/>
    </row>
    <row r="242" spans="1:53" ht="16" customHeight="1" x14ac:dyDescent="0.2">
      <c r="A242" s="81" t="s">
        <v>718</v>
      </c>
      <c r="B242" s="42">
        <v>39417</v>
      </c>
      <c r="C242" s="43">
        <f t="shared" si="6"/>
        <v>12</v>
      </c>
      <c r="D242" s="43">
        <f>YEAR(Table1[[#This Row],[Measurement Date]])</f>
        <v>2007</v>
      </c>
      <c r="E242" s="34" t="s">
        <v>41</v>
      </c>
      <c r="F242" s="34" t="s">
        <v>41</v>
      </c>
      <c r="G242" s="7" t="s">
        <v>473</v>
      </c>
      <c r="H242" s="13" t="s">
        <v>465</v>
      </c>
      <c r="I242" s="32" t="s">
        <v>198</v>
      </c>
      <c r="J242" s="101" t="s">
        <v>120</v>
      </c>
      <c r="K242" s="102">
        <v>16.900000000000002</v>
      </c>
      <c r="L242" s="102"/>
      <c r="M242" s="46">
        <f>K242*1.01</f>
        <v>17.069000000000003</v>
      </c>
      <c r="N242" s="102">
        <v>0</v>
      </c>
      <c r="O242" s="102">
        <v>1.367</v>
      </c>
      <c r="P242" s="103"/>
      <c r="Q242" s="102">
        <v>0.64100000000000001</v>
      </c>
      <c r="R242" s="102">
        <v>33.5</v>
      </c>
      <c r="S242" s="102"/>
      <c r="T242" s="102">
        <v>0.78700000000000003</v>
      </c>
      <c r="U242" s="102">
        <v>1</v>
      </c>
      <c r="V242" s="32" t="s">
        <v>88</v>
      </c>
      <c r="W242" s="32"/>
      <c r="X242" s="71"/>
    </row>
    <row r="243" spans="1:53" s="6" customFormat="1" ht="16" customHeight="1" x14ac:dyDescent="0.2">
      <c r="A243" s="78" t="s">
        <v>719</v>
      </c>
      <c r="B243" s="27">
        <v>39417</v>
      </c>
      <c r="C243" s="14">
        <f t="shared" si="6"/>
        <v>12</v>
      </c>
      <c r="D243" s="14">
        <f>YEAR(Table1[[#This Row],[Measurement Date]])</f>
        <v>2007</v>
      </c>
      <c r="E243" s="25">
        <v>32</v>
      </c>
      <c r="F243" s="25">
        <v>1</v>
      </c>
      <c r="G243" s="13" t="s">
        <v>463</v>
      </c>
      <c r="H243" s="13" t="s">
        <v>466</v>
      </c>
      <c r="I243" s="13" t="s">
        <v>440</v>
      </c>
      <c r="J243" s="68" t="s">
        <v>141</v>
      </c>
      <c r="K243" s="92">
        <v>25.900000000000002</v>
      </c>
      <c r="L243" s="92">
        <v>26.1</v>
      </c>
      <c r="M243" s="33">
        <f>L243</f>
        <v>26.1</v>
      </c>
      <c r="N243" s="92">
        <v>0.8</v>
      </c>
      <c r="O243" s="92">
        <v>0.998</v>
      </c>
      <c r="P243" s="93" t="s">
        <v>46</v>
      </c>
      <c r="Q243" s="92">
        <v>1.038</v>
      </c>
      <c r="R243" s="92">
        <v>29.4</v>
      </c>
      <c r="S243" s="92">
        <v>29.7</v>
      </c>
      <c r="T243" s="92">
        <v>0.84699999999999998</v>
      </c>
      <c r="U243" s="92">
        <v>1</v>
      </c>
      <c r="V243" s="13" t="s">
        <v>88</v>
      </c>
      <c r="W243" s="12">
        <f>Q243*S243*T243/(L243)</f>
        <v>1.0004530344827587</v>
      </c>
      <c r="X243" s="18"/>
    </row>
    <row r="244" spans="1:53" s="6" customFormat="1" ht="16" customHeight="1" x14ac:dyDescent="0.2">
      <c r="A244" s="81" t="s">
        <v>720</v>
      </c>
      <c r="B244" s="23">
        <v>39448</v>
      </c>
      <c r="C244" s="4">
        <f t="shared" si="6"/>
        <v>1</v>
      </c>
      <c r="D244" s="4">
        <f>YEAR(Table1[[#This Row],[Measurement Date]])</f>
        <v>2008</v>
      </c>
      <c r="E244" s="5">
        <v>32</v>
      </c>
      <c r="F244" s="5">
        <v>1</v>
      </c>
      <c r="G244" s="6" t="s">
        <v>467</v>
      </c>
      <c r="H244" s="26" t="s">
        <v>8</v>
      </c>
      <c r="I244" s="7" t="s">
        <v>80</v>
      </c>
      <c r="J244" s="21" t="s">
        <v>1</v>
      </c>
      <c r="K244" s="83">
        <v>19.2</v>
      </c>
      <c r="L244" s="83">
        <v>19.400000000000002</v>
      </c>
      <c r="M244" s="29">
        <f>L244</f>
        <v>19.400000000000002</v>
      </c>
      <c r="N244" s="83">
        <v>0.6</v>
      </c>
      <c r="O244" s="83">
        <v>0.99399999999999999</v>
      </c>
      <c r="P244" s="95" t="s">
        <v>46</v>
      </c>
      <c r="Q244" s="83">
        <v>0.71599999999999997</v>
      </c>
      <c r="R244" s="83">
        <v>33.299999999999997</v>
      </c>
      <c r="S244" s="83">
        <v>33.700000000000003</v>
      </c>
      <c r="T244" s="83">
        <v>0.80300000000000005</v>
      </c>
      <c r="U244" s="83">
        <v>1</v>
      </c>
      <c r="V244" s="6" t="s">
        <v>1</v>
      </c>
      <c r="W244" s="3">
        <f>Q244*S244*T244/(L244)</f>
        <v>0.99874987628865974</v>
      </c>
      <c r="X244" s="1"/>
    </row>
    <row r="245" spans="1:53" ht="16" customHeight="1" x14ac:dyDescent="0.2">
      <c r="A245" s="78" t="s">
        <v>721</v>
      </c>
      <c r="B245" s="37">
        <v>39479</v>
      </c>
      <c r="C245" s="38">
        <f t="shared" si="6"/>
        <v>2</v>
      </c>
      <c r="D245" s="38">
        <f>YEAR(Table1[[#This Row],[Measurement Date]])</f>
        <v>2008</v>
      </c>
      <c r="E245" s="39">
        <v>34</v>
      </c>
      <c r="F245" s="39">
        <v>3</v>
      </c>
      <c r="G245" s="40" t="s">
        <v>473</v>
      </c>
      <c r="H245" s="13" t="s">
        <v>476</v>
      </c>
      <c r="I245" s="20" t="s">
        <v>144</v>
      </c>
      <c r="J245" s="87" t="s">
        <v>25</v>
      </c>
      <c r="K245" s="88"/>
      <c r="L245" s="88">
        <v>23</v>
      </c>
      <c r="M245" s="115">
        <f>L245</f>
        <v>23</v>
      </c>
      <c r="N245" s="88">
        <v>0.6</v>
      </c>
      <c r="O245" s="88">
        <v>100.4</v>
      </c>
      <c r="P245" s="97" t="s">
        <v>48</v>
      </c>
      <c r="Q245" s="88">
        <v>0.72899999999999998</v>
      </c>
      <c r="R245" s="88"/>
      <c r="S245" s="88">
        <v>39.6</v>
      </c>
      <c r="T245" s="88">
        <v>0.8</v>
      </c>
      <c r="U245" s="88">
        <v>1</v>
      </c>
      <c r="V245" s="20" t="s">
        <v>21</v>
      </c>
      <c r="W245" s="157">
        <f>Q245*S245*T245/(L245)</f>
        <v>1.0041182608695653</v>
      </c>
      <c r="X245" s="28"/>
    </row>
    <row r="246" spans="1:53" ht="16" customHeight="1" x14ac:dyDescent="0.2">
      <c r="A246" s="78" t="s">
        <v>722</v>
      </c>
      <c r="B246" s="22">
        <v>39479</v>
      </c>
      <c r="C246" s="24">
        <f t="shared" si="6"/>
        <v>2</v>
      </c>
      <c r="D246" s="24">
        <f>YEAR(Table1[[#This Row],[Measurement Date]])</f>
        <v>2008</v>
      </c>
      <c r="E246" s="25">
        <v>33</v>
      </c>
      <c r="F246" s="25">
        <v>3</v>
      </c>
      <c r="G246" s="26" t="s">
        <v>473</v>
      </c>
      <c r="H246" s="26" t="s">
        <v>477</v>
      </c>
      <c r="I246" s="13" t="s">
        <v>142</v>
      </c>
      <c r="J246" s="68" t="s">
        <v>143</v>
      </c>
      <c r="K246" s="92"/>
      <c r="L246" s="92">
        <v>18.7</v>
      </c>
      <c r="M246" s="80">
        <f>L246</f>
        <v>18.7</v>
      </c>
      <c r="N246" s="92">
        <v>0.6</v>
      </c>
      <c r="O246" s="92">
        <v>217.4</v>
      </c>
      <c r="P246" s="93" t="s">
        <v>48</v>
      </c>
      <c r="Q246" s="92">
        <v>0.63900000000000001</v>
      </c>
      <c r="R246" s="92"/>
      <c r="S246" s="92">
        <v>37.700000000000003</v>
      </c>
      <c r="T246" s="92">
        <v>0.77600000000000002</v>
      </c>
      <c r="U246" s="92">
        <v>1</v>
      </c>
      <c r="V246" s="13" t="s">
        <v>21</v>
      </c>
      <c r="W246" s="153">
        <f>Q246*S246*T246/(L246)</f>
        <v>0.99968303743315534</v>
      </c>
      <c r="X246" s="18"/>
    </row>
    <row r="247" spans="1:53" ht="16" customHeight="1" x14ac:dyDescent="0.2">
      <c r="A247" s="81" t="s">
        <v>723</v>
      </c>
      <c r="B247" s="23">
        <v>39539</v>
      </c>
      <c r="C247" s="4">
        <f t="shared" si="6"/>
        <v>4</v>
      </c>
      <c r="D247" s="4">
        <f>YEAR(Table1[[#This Row],[Measurement Date]])</f>
        <v>2008</v>
      </c>
      <c r="E247" s="5">
        <v>32</v>
      </c>
      <c r="F247" s="5">
        <v>4</v>
      </c>
      <c r="G247" s="13" t="s">
        <v>1133</v>
      </c>
      <c r="H247" s="6" t="s">
        <v>464</v>
      </c>
      <c r="I247" s="6" t="s">
        <v>368</v>
      </c>
      <c r="J247" s="21" t="s">
        <v>1</v>
      </c>
      <c r="K247" s="83">
        <v>40.1</v>
      </c>
      <c r="L247" s="83"/>
      <c r="M247" s="44">
        <f>K247</f>
        <v>40.1</v>
      </c>
      <c r="N247" s="83">
        <v>2.4</v>
      </c>
      <c r="O247" s="83">
        <v>9.7600000000000006E-2</v>
      </c>
      <c r="P247" s="95" t="s">
        <v>47</v>
      </c>
      <c r="T247" s="83"/>
      <c r="U247" s="83">
        <v>143</v>
      </c>
      <c r="V247" s="6" t="s">
        <v>1</v>
      </c>
      <c r="W247" s="4"/>
      <c r="X247" s="1" t="s">
        <v>950</v>
      </c>
    </row>
    <row r="248" spans="1:53" ht="16" customHeight="1" x14ac:dyDescent="0.2">
      <c r="A248" s="78" t="s">
        <v>724</v>
      </c>
      <c r="B248" s="27">
        <v>39630</v>
      </c>
      <c r="C248" s="14">
        <f t="shared" si="6"/>
        <v>7</v>
      </c>
      <c r="D248" s="14">
        <f>YEAR(Table1[[#This Row],[Measurement Date]])</f>
        <v>2008</v>
      </c>
      <c r="E248" s="25">
        <v>33</v>
      </c>
      <c r="F248" s="25">
        <v>4</v>
      </c>
      <c r="G248" s="166" t="s">
        <v>1133</v>
      </c>
      <c r="H248" s="55" t="s">
        <v>464</v>
      </c>
      <c r="I248" s="13" t="s">
        <v>369</v>
      </c>
      <c r="J248" s="68" t="s">
        <v>1</v>
      </c>
      <c r="K248" s="92"/>
      <c r="L248" s="92">
        <v>40.799999999999997</v>
      </c>
      <c r="M248" s="33">
        <f>L248</f>
        <v>40.799999999999997</v>
      </c>
      <c r="N248" s="92">
        <v>2.4</v>
      </c>
      <c r="O248" s="92">
        <v>9.7600000000000006E-2</v>
      </c>
      <c r="P248" s="93" t="s">
        <v>47</v>
      </c>
      <c r="Q248" s="25"/>
      <c r="R248" s="25"/>
      <c r="S248" s="25"/>
      <c r="T248" s="92"/>
      <c r="U248" s="92">
        <v>140</v>
      </c>
      <c r="V248" s="13" t="s">
        <v>1</v>
      </c>
      <c r="W248" s="14"/>
      <c r="X248" s="18" t="s">
        <v>319</v>
      </c>
    </row>
    <row r="249" spans="1:53" s="6" customFormat="1" ht="16" customHeight="1" x14ac:dyDescent="0.2">
      <c r="A249" s="81" t="s">
        <v>725</v>
      </c>
      <c r="B249" s="23">
        <v>39630</v>
      </c>
      <c r="C249" s="4">
        <f t="shared" si="6"/>
        <v>7</v>
      </c>
      <c r="D249" s="4">
        <f>YEAR(Table1[[#This Row],[Measurement Date]])</f>
        <v>2008</v>
      </c>
      <c r="E249" s="5">
        <v>33</v>
      </c>
      <c r="F249" s="5">
        <v>1</v>
      </c>
      <c r="G249" s="6" t="s">
        <v>463</v>
      </c>
      <c r="H249" s="6" t="s">
        <v>465</v>
      </c>
      <c r="I249" s="6" t="s">
        <v>434</v>
      </c>
      <c r="J249" s="21" t="s">
        <v>141</v>
      </c>
      <c r="K249" s="83"/>
      <c r="L249" s="83">
        <v>26.1</v>
      </c>
      <c r="M249" s="44">
        <f>L249</f>
        <v>26.1</v>
      </c>
      <c r="N249" s="83">
        <v>0.8</v>
      </c>
      <c r="O249" s="83">
        <v>1.0009999999999999</v>
      </c>
      <c r="P249" s="95" t="s">
        <v>46</v>
      </c>
      <c r="Q249" s="83">
        <v>1.0449999999999999</v>
      </c>
      <c r="R249" s="83"/>
      <c r="S249" s="83">
        <v>29.5</v>
      </c>
      <c r="T249" s="83">
        <v>0.84599999999999997</v>
      </c>
      <c r="U249" s="83">
        <v>1</v>
      </c>
      <c r="V249" s="6" t="s">
        <v>88</v>
      </c>
      <c r="W249" s="3">
        <f>Q249*S249*T249/(L249)</f>
        <v>0.99923620689655157</v>
      </c>
      <c r="X249" s="1"/>
    </row>
    <row r="250" spans="1:53" s="6" customFormat="1" ht="16" customHeight="1" x14ac:dyDescent="0.2">
      <c r="A250" s="78" t="s">
        <v>726</v>
      </c>
      <c r="B250" s="23">
        <v>39661</v>
      </c>
      <c r="C250" s="4">
        <f t="shared" si="6"/>
        <v>8</v>
      </c>
      <c r="D250" s="4">
        <f>YEAR(Table1[[#This Row],[Measurement Date]])</f>
        <v>2008</v>
      </c>
      <c r="E250" s="5" t="s">
        <v>41</v>
      </c>
      <c r="F250" s="5" t="s">
        <v>41</v>
      </c>
      <c r="G250" s="6" t="s">
        <v>461</v>
      </c>
      <c r="H250" s="6" t="s">
        <v>471</v>
      </c>
      <c r="I250" s="6" t="s">
        <v>199</v>
      </c>
      <c r="J250" s="21" t="s">
        <v>35</v>
      </c>
      <c r="K250" s="83">
        <v>3.7</v>
      </c>
      <c r="L250" s="83"/>
      <c r="M250" s="44">
        <v>3.7</v>
      </c>
      <c r="N250" s="83"/>
      <c r="O250" s="83">
        <v>4.2500000000000003E-2</v>
      </c>
      <c r="P250" s="95"/>
      <c r="Q250" s="83">
        <v>1.395</v>
      </c>
      <c r="R250" s="83">
        <v>5.37</v>
      </c>
      <c r="S250" s="83"/>
      <c r="T250" s="83">
        <v>0.49</v>
      </c>
      <c r="U250" s="83">
        <v>1</v>
      </c>
      <c r="V250" s="6" t="s">
        <v>1</v>
      </c>
      <c r="W250" s="3">
        <f>Q250*R250*T250/(K250)</f>
        <v>0.99207121621621608</v>
      </c>
      <c r="X250" s="1"/>
    </row>
    <row r="251" spans="1:53" s="116" customFormat="1" ht="16" customHeight="1" x14ac:dyDescent="0.2">
      <c r="A251" s="78" t="s">
        <v>727</v>
      </c>
      <c r="B251" s="42">
        <v>39661</v>
      </c>
      <c r="C251" s="43">
        <f t="shared" si="6"/>
        <v>8</v>
      </c>
      <c r="D251" s="43">
        <f>YEAR(Table1[[#This Row],[Measurement Date]])</f>
        <v>2008</v>
      </c>
      <c r="E251" s="34" t="s">
        <v>41</v>
      </c>
      <c r="F251" s="34" t="s">
        <v>41</v>
      </c>
      <c r="G251" s="13" t="s">
        <v>461</v>
      </c>
      <c r="H251" s="6" t="s">
        <v>939</v>
      </c>
      <c r="I251" s="32" t="s">
        <v>200</v>
      </c>
      <c r="J251" s="101" t="s">
        <v>30</v>
      </c>
      <c r="K251" s="102"/>
      <c r="L251" s="102">
        <v>5.8000000000000007</v>
      </c>
      <c r="M251" s="46">
        <v>5.8</v>
      </c>
      <c r="N251" s="102"/>
      <c r="O251" s="102">
        <v>4.3999999999999997E-2</v>
      </c>
      <c r="P251" s="103"/>
      <c r="Q251" s="102">
        <v>0.80700000000000005</v>
      </c>
      <c r="R251" s="102"/>
      <c r="S251" s="102">
        <v>9.76</v>
      </c>
      <c r="T251" s="102">
        <v>0.73699999999999999</v>
      </c>
      <c r="U251" s="102">
        <v>1</v>
      </c>
      <c r="V251" s="32" t="s">
        <v>1</v>
      </c>
      <c r="W251" s="153">
        <f>Q251*S251*T251/(L251)</f>
        <v>1.0008358344827586</v>
      </c>
      <c r="X251" s="3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6"/>
      <c r="AN251" s="6"/>
      <c r="AO251" s="6"/>
      <c r="AP251" s="6"/>
      <c r="AQ251" s="6"/>
      <c r="AR251" s="6"/>
      <c r="AS251" s="6"/>
      <c r="AT251" s="6"/>
      <c r="AU251" s="6"/>
      <c r="AV251" s="6"/>
      <c r="AW251" s="6"/>
      <c r="AX251" s="6"/>
      <c r="AY251" s="6"/>
      <c r="AZ251" s="6"/>
      <c r="BA251" s="6"/>
    </row>
    <row r="252" spans="1:53" s="6" customFormat="1" ht="16" customHeight="1" x14ac:dyDescent="0.2">
      <c r="A252" s="81" t="s">
        <v>728</v>
      </c>
      <c r="B252" s="23">
        <v>39692</v>
      </c>
      <c r="C252" s="4">
        <f t="shared" si="6"/>
        <v>9</v>
      </c>
      <c r="D252" s="4">
        <f>YEAR(Table1[[#This Row],[Measurement Date]])</f>
        <v>2008</v>
      </c>
      <c r="E252" s="5">
        <v>36</v>
      </c>
      <c r="F252" s="5">
        <v>4</v>
      </c>
      <c r="G252" s="166" t="s">
        <v>1133</v>
      </c>
      <c r="H252" s="55" t="s">
        <v>464</v>
      </c>
      <c r="I252" s="6" t="s">
        <v>346</v>
      </c>
      <c r="J252" s="21" t="s">
        <v>152</v>
      </c>
      <c r="K252" s="83"/>
      <c r="L252" s="83">
        <v>32.6</v>
      </c>
      <c r="M252" s="44">
        <f>L252</f>
        <v>32.6</v>
      </c>
      <c r="N252" s="44">
        <v>2</v>
      </c>
      <c r="O252" s="83">
        <v>0.01</v>
      </c>
      <c r="P252" s="95" t="s">
        <v>47</v>
      </c>
      <c r="Q252" s="5"/>
      <c r="R252" s="5"/>
      <c r="S252" s="5"/>
      <c r="T252" s="83"/>
      <c r="U252" s="83">
        <v>1026</v>
      </c>
      <c r="V252" s="6" t="s">
        <v>88</v>
      </c>
      <c r="W252" s="4"/>
      <c r="X252" s="1" t="s">
        <v>347</v>
      </c>
    </row>
    <row r="253" spans="1:53" s="6" customFormat="1" ht="16" customHeight="1" x14ac:dyDescent="0.2">
      <c r="A253" s="78" t="s">
        <v>729</v>
      </c>
      <c r="B253" s="51">
        <v>39783</v>
      </c>
      <c r="C253" s="41">
        <f t="shared" si="6"/>
        <v>12</v>
      </c>
      <c r="D253" s="41">
        <f>YEAR(Table1[[#This Row],[Measurement Date]])</f>
        <v>2008</v>
      </c>
      <c r="E253" s="39">
        <v>34</v>
      </c>
      <c r="F253" s="39">
        <v>3</v>
      </c>
      <c r="G253" s="20" t="s">
        <v>461</v>
      </c>
      <c r="H253" s="6" t="s">
        <v>939</v>
      </c>
      <c r="I253" s="20" t="s">
        <v>284</v>
      </c>
      <c r="J253" s="87" t="s">
        <v>19</v>
      </c>
      <c r="K253" s="88"/>
      <c r="L253" s="88">
        <v>6.4</v>
      </c>
      <c r="M253" s="53">
        <v>6.4</v>
      </c>
      <c r="N253" s="88">
        <v>0.3</v>
      </c>
      <c r="O253" s="88">
        <v>0.75900000000000001</v>
      </c>
      <c r="P253" s="97" t="s">
        <v>46</v>
      </c>
      <c r="Q253" s="88">
        <v>0.58499999999999996</v>
      </c>
      <c r="R253" s="88"/>
      <c r="S253" s="88">
        <v>16.7</v>
      </c>
      <c r="T253" s="88">
        <v>0.65500000000000003</v>
      </c>
      <c r="U253" s="88">
        <v>1</v>
      </c>
      <c r="V253" s="20" t="s">
        <v>1</v>
      </c>
      <c r="W253" s="16">
        <f>Q253*S253*T253/(L253)</f>
        <v>0.99984726562499981</v>
      </c>
      <c r="X253" s="28" t="s">
        <v>283</v>
      </c>
    </row>
    <row r="254" spans="1:53" s="8" customFormat="1" ht="16" customHeight="1" x14ac:dyDescent="0.2">
      <c r="A254" s="81" t="s">
        <v>730</v>
      </c>
      <c r="B254" s="23">
        <v>39814</v>
      </c>
      <c r="C254" s="4">
        <f t="shared" si="6"/>
        <v>1</v>
      </c>
      <c r="D254" s="4">
        <f>YEAR(Table1[[#This Row],[Measurement Date]])</f>
        <v>2009</v>
      </c>
      <c r="E254" s="5">
        <v>34</v>
      </c>
      <c r="F254" s="5">
        <v>4</v>
      </c>
      <c r="G254" s="13" t="s">
        <v>1133</v>
      </c>
      <c r="H254" s="6" t="s">
        <v>464</v>
      </c>
      <c r="I254" s="6" t="s">
        <v>359</v>
      </c>
      <c r="J254" s="21" t="s">
        <v>14</v>
      </c>
      <c r="K254" s="83"/>
      <c r="L254" s="83">
        <v>41.099999999999994</v>
      </c>
      <c r="M254" s="44">
        <f>L254</f>
        <v>41.099999999999994</v>
      </c>
      <c r="N254" s="83">
        <v>2.5</v>
      </c>
      <c r="O254" s="83">
        <v>5.0900000000000001E-2</v>
      </c>
      <c r="P254" s="95" t="s">
        <v>47</v>
      </c>
      <c r="Q254" s="5"/>
      <c r="R254" s="5"/>
      <c r="S254" s="5"/>
      <c r="T254" s="83"/>
      <c r="U254" s="83">
        <v>454</v>
      </c>
      <c r="V254" s="6" t="s">
        <v>88</v>
      </c>
      <c r="W254" s="4"/>
      <c r="X254" s="1" t="s">
        <v>319</v>
      </c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</row>
    <row r="255" spans="1:53" ht="16" customHeight="1" x14ac:dyDescent="0.2">
      <c r="A255" s="78" t="s">
        <v>731</v>
      </c>
      <c r="B255" s="23">
        <v>39814</v>
      </c>
      <c r="C255" s="4">
        <f t="shared" si="6"/>
        <v>1</v>
      </c>
      <c r="D255" s="4">
        <f>YEAR(Table1[[#This Row],[Measurement Date]])</f>
        <v>2009</v>
      </c>
      <c r="E255" s="5">
        <v>34</v>
      </c>
      <c r="F255" s="5">
        <v>4</v>
      </c>
      <c r="G255" s="6" t="s">
        <v>463</v>
      </c>
      <c r="H255" s="6" t="s">
        <v>464</v>
      </c>
      <c r="J255" s="21" t="s">
        <v>14</v>
      </c>
      <c r="K255" s="5"/>
      <c r="L255" s="83">
        <v>28.799999999999997</v>
      </c>
      <c r="M255" s="44">
        <f>L255</f>
        <v>28.799999999999997</v>
      </c>
      <c r="N255" s="83">
        <v>1.2</v>
      </c>
      <c r="O255" s="83">
        <v>5.04E-2</v>
      </c>
      <c r="P255" s="95" t="s">
        <v>47</v>
      </c>
      <c r="Q255" s="83"/>
      <c r="R255" s="83"/>
      <c r="T255" s="83"/>
      <c r="U255" s="83">
        <v>232</v>
      </c>
      <c r="V255" s="6" t="s">
        <v>88</v>
      </c>
      <c r="W255" s="4"/>
      <c r="X255" s="1"/>
    </row>
    <row r="256" spans="1:53" ht="16" customHeight="1" x14ac:dyDescent="0.2">
      <c r="A256" s="81" t="s">
        <v>732</v>
      </c>
      <c r="B256" s="23">
        <v>39873</v>
      </c>
      <c r="C256" s="4">
        <f t="shared" si="6"/>
        <v>3</v>
      </c>
      <c r="D256" s="4">
        <f>YEAR(Table1[[#This Row],[Measurement Date]])</f>
        <v>2009</v>
      </c>
      <c r="E256" s="5">
        <v>34</v>
      </c>
      <c r="F256" s="5">
        <v>3</v>
      </c>
      <c r="G256" s="6" t="s">
        <v>467</v>
      </c>
      <c r="H256" s="6" t="s">
        <v>1012</v>
      </c>
      <c r="I256" s="6" t="s">
        <v>267</v>
      </c>
      <c r="J256" s="21" t="s">
        <v>145</v>
      </c>
      <c r="K256" s="83"/>
      <c r="L256" s="83">
        <v>12.5</v>
      </c>
      <c r="M256" s="83">
        <f>L256</f>
        <v>12.5</v>
      </c>
      <c r="N256" s="83">
        <v>0.70000000000000007</v>
      </c>
      <c r="O256" s="83">
        <v>0.27</v>
      </c>
      <c r="P256" s="95" t="s">
        <v>47</v>
      </c>
      <c r="Q256" s="107">
        <v>2.0099999999999998</v>
      </c>
      <c r="R256" s="83"/>
      <c r="S256" s="83">
        <v>9.11</v>
      </c>
      <c r="T256" s="83">
        <v>0.68400000000000005</v>
      </c>
      <c r="U256" s="83">
        <v>1</v>
      </c>
      <c r="V256" s="6" t="s">
        <v>1</v>
      </c>
      <c r="W256" s="3">
        <f>Q256*S256*T256/(L256)</f>
        <v>1.0019833919999999</v>
      </c>
      <c r="X256" s="1" t="s">
        <v>269</v>
      </c>
    </row>
    <row r="257" spans="1:53" s="6" customFormat="1" ht="16" customHeight="1" thickBot="1" x14ac:dyDescent="0.25">
      <c r="A257" s="78" t="s">
        <v>733</v>
      </c>
      <c r="B257" s="27">
        <v>39873</v>
      </c>
      <c r="C257" s="14">
        <f t="shared" si="6"/>
        <v>3</v>
      </c>
      <c r="D257" s="14">
        <v>2009</v>
      </c>
      <c r="E257" s="14"/>
      <c r="F257" s="25"/>
      <c r="G257" s="18" t="s">
        <v>467</v>
      </c>
      <c r="H257" s="1" t="s">
        <v>468</v>
      </c>
      <c r="I257" s="50" t="s">
        <v>963</v>
      </c>
      <c r="J257" s="11" t="s">
        <v>145</v>
      </c>
      <c r="K257" s="25"/>
      <c r="L257" s="25"/>
      <c r="M257" s="25">
        <v>12.4</v>
      </c>
      <c r="N257" s="25"/>
      <c r="O257" s="25">
        <v>0.26</v>
      </c>
      <c r="P257" s="25"/>
      <c r="Q257" s="111">
        <v>2.0105</v>
      </c>
      <c r="R257" s="111">
        <v>9.11</v>
      </c>
      <c r="S257" s="25"/>
      <c r="T257" s="25">
        <v>0.68400000000000005</v>
      </c>
      <c r="U257" s="25"/>
      <c r="V257" s="25"/>
      <c r="W257" s="12"/>
      <c r="X257" s="12"/>
    </row>
    <row r="258" spans="1:53" s="6" customFormat="1" ht="16" customHeight="1" x14ac:dyDescent="0.2">
      <c r="A258" s="81" t="s">
        <v>734</v>
      </c>
      <c r="B258" s="23">
        <v>39904</v>
      </c>
      <c r="C258" s="4">
        <f t="shared" si="6"/>
        <v>4</v>
      </c>
      <c r="D258" s="4">
        <f>YEAR(Table1[[#This Row],[Measurement Date]])</f>
        <v>2009</v>
      </c>
      <c r="E258" s="5" t="s">
        <v>41</v>
      </c>
      <c r="F258" s="5" t="s">
        <v>41</v>
      </c>
      <c r="G258" s="6" t="s">
        <v>461</v>
      </c>
      <c r="H258" s="6" t="s">
        <v>471</v>
      </c>
      <c r="I258" s="6" t="s">
        <v>199</v>
      </c>
      <c r="J258" s="21" t="s">
        <v>37</v>
      </c>
      <c r="K258" s="83"/>
      <c r="L258" s="83">
        <v>5.8999999999999995</v>
      </c>
      <c r="M258" s="44">
        <v>5.9</v>
      </c>
      <c r="N258" s="83"/>
      <c r="O258" s="83">
        <v>1.974</v>
      </c>
      <c r="P258" s="95"/>
      <c r="Q258" s="83">
        <v>1.6080000000000001</v>
      </c>
      <c r="R258" s="83"/>
      <c r="S258" s="95">
        <v>5.6</v>
      </c>
      <c r="T258" s="83">
        <v>0.65200000000000002</v>
      </c>
      <c r="U258" s="83">
        <v>1</v>
      </c>
      <c r="V258" s="6" t="s">
        <v>1</v>
      </c>
      <c r="W258" s="3">
        <f t="shared" ref="W258:W264" si="7">Q258*S258*T258/(L258)</f>
        <v>0.9951067118644068</v>
      </c>
      <c r="X258" s="1"/>
    </row>
    <row r="259" spans="1:53" ht="16" customHeight="1" x14ac:dyDescent="0.2">
      <c r="A259" s="78" t="s">
        <v>735</v>
      </c>
      <c r="B259" s="51">
        <v>39904</v>
      </c>
      <c r="C259" s="41">
        <f t="shared" ref="C259:C322" si="8">MONTH(B259)</f>
        <v>4</v>
      </c>
      <c r="D259" s="41">
        <f>YEAR(Table1[[#This Row],[Measurement Date]])</f>
        <v>2009</v>
      </c>
      <c r="E259" s="39">
        <v>37</v>
      </c>
      <c r="F259" s="39">
        <v>1</v>
      </c>
      <c r="G259" s="20" t="s">
        <v>467</v>
      </c>
      <c r="H259" s="7" t="s">
        <v>8</v>
      </c>
      <c r="I259" s="40" t="s">
        <v>150</v>
      </c>
      <c r="J259" s="87" t="s">
        <v>1</v>
      </c>
      <c r="K259" s="88"/>
      <c r="L259" s="88">
        <v>19.600000000000001</v>
      </c>
      <c r="M259" s="60">
        <f>L259</f>
        <v>19.600000000000001</v>
      </c>
      <c r="N259" s="88">
        <v>0.6</v>
      </c>
      <c r="O259" s="88">
        <v>0.996</v>
      </c>
      <c r="P259" s="97" t="s">
        <v>46</v>
      </c>
      <c r="Q259" s="88">
        <v>0.71299999999999997</v>
      </c>
      <c r="R259" s="88"/>
      <c r="S259" s="88">
        <v>34.799999999999997</v>
      </c>
      <c r="T259" s="88">
        <v>0.79200000000000004</v>
      </c>
      <c r="U259" s="88">
        <v>1</v>
      </c>
      <c r="V259" s="20" t="s">
        <v>1</v>
      </c>
      <c r="W259" s="16">
        <f t="shared" si="7"/>
        <v>1.0026235102040815</v>
      </c>
      <c r="X259" s="158"/>
    </row>
    <row r="260" spans="1:53" ht="16" customHeight="1" x14ac:dyDescent="0.2">
      <c r="A260" s="78" t="s">
        <v>736</v>
      </c>
      <c r="B260" s="51">
        <v>39934</v>
      </c>
      <c r="C260" s="41">
        <f t="shared" si="8"/>
        <v>5</v>
      </c>
      <c r="D260" s="41">
        <f>YEAR(Table1[[#This Row],[Measurement Date]])</f>
        <v>2009</v>
      </c>
      <c r="E260" s="39" t="s">
        <v>41</v>
      </c>
      <c r="F260" s="39" t="s">
        <v>41</v>
      </c>
      <c r="G260" s="6" t="s">
        <v>461</v>
      </c>
      <c r="H260" s="6" t="s">
        <v>939</v>
      </c>
      <c r="I260" s="20" t="s">
        <v>200</v>
      </c>
      <c r="J260" s="87" t="s">
        <v>13</v>
      </c>
      <c r="K260" s="88"/>
      <c r="L260" s="88">
        <v>6.8000000000000007</v>
      </c>
      <c r="M260" s="53">
        <v>6.8</v>
      </c>
      <c r="N260" s="88"/>
      <c r="O260" s="88">
        <v>4.7300000000000002E-2</v>
      </c>
      <c r="P260" s="97"/>
      <c r="Q260" s="88">
        <v>0.76300000000000001</v>
      </c>
      <c r="R260" s="88"/>
      <c r="S260" s="88">
        <v>13.36</v>
      </c>
      <c r="T260" s="88">
        <v>0.66400000000000003</v>
      </c>
      <c r="U260" s="88">
        <v>1</v>
      </c>
      <c r="V260" s="20" t="s">
        <v>1</v>
      </c>
      <c r="W260" s="16">
        <f t="shared" si="7"/>
        <v>0.99538287058823538</v>
      </c>
      <c r="X260" s="28"/>
    </row>
    <row r="261" spans="1:53" ht="16" customHeight="1" x14ac:dyDescent="0.2">
      <c r="A261" s="81" t="s">
        <v>737</v>
      </c>
      <c r="B261" s="51">
        <v>39995</v>
      </c>
      <c r="C261" s="41">
        <f t="shared" si="8"/>
        <v>7</v>
      </c>
      <c r="D261" s="41">
        <f>YEAR(Table1[[#This Row],[Measurement Date]])</f>
        <v>2009</v>
      </c>
      <c r="E261" s="39">
        <v>35</v>
      </c>
      <c r="F261" s="39">
        <v>3</v>
      </c>
      <c r="G261" s="40" t="s">
        <v>473</v>
      </c>
      <c r="H261" s="40" t="s">
        <v>477</v>
      </c>
      <c r="I261" s="20" t="s">
        <v>142</v>
      </c>
      <c r="J261" s="87" t="s">
        <v>143</v>
      </c>
      <c r="K261" s="88"/>
      <c r="L261" s="88">
        <v>19.100000000000001</v>
      </c>
      <c r="M261" s="88">
        <f>L261</f>
        <v>19.100000000000001</v>
      </c>
      <c r="N261" s="88">
        <v>0.5</v>
      </c>
      <c r="O261" s="88">
        <v>217.6</v>
      </c>
      <c r="P261" s="97" t="s">
        <v>48</v>
      </c>
      <c r="Q261" s="88">
        <v>0.65</v>
      </c>
      <c r="R261" s="88"/>
      <c r="S261" s="88">
        <v>38.799999999999997</v>
      </c>
      <c r="T261" s="88">
        <v>0.75700000000000001</v>
      </c>
      <c r="U261" s="88">
        <v>1</v>
      </c>
      <c r="V261" s="20" t="s">
        <v>21</v>
      </c>
      <c r="W261" s="16">
        <f t="shared" si="7"/>
        <v>0.99955706806282707</v>
      </c>
      <c r="X261" s="28"/>
    </row>
    <row r="262" spans="1:53" ht="16" customHeight="1" x14ac:dyDescent="0.2">
      <c r="A262" s="78" t="s">
        <v>738</v>
      </c>
      <c r="B262" s="27">
        <v>39995</v>
      </c>
      <c r="C262" s="14">
        <f t="shared" si="8"/>
        <v>7</v>
      </c>
      <c r="D262" s="14">
        <f>YEAR(Table1[[#This Row],[Measurement Date]])</f>
        <v>2009</v>
      </c>
      <c r="E262" s="25">
        <v>36</v>
      </c>
      <c r="F262" s="25">
        <v>3</v>
      </c>
      <c r="G262" s="26" t="s">
        <v>473</v>
      </c>
      <c r="H262" s="26" t="s">
        <v>477</v>
      </c>
      <c r="I262" s="13" t="s">
        <v>142</v>
      </c>
      <c r="J262" s="68" t="s">
        <v>143</v>
      </c>
      <c r="K262" s="92"/>
      <c r="L262" s="92">
        <v>19.3</v>
      </c>
      <c r="M262" s="92">
        <f>L262</f>
        <v>19.3</v>
      </c>
      <c r="N262" s="92">
        <v>0.5</v>
      </c>
      <c r="O262" s="92">
        <v>217.7</v>
      </c>
      <c r="P262" s="93" t="s">
        <v>48</v>
      </c>
      <c r="Q262" s="92">
        <v>0.65100000000000002</v>
      </c>
      <c r="R262" s="92"/>
      <c r="S262" s="92">
        <v>38.799999999999997</v>
      </c>
      <c r="T262" s="92">
        <v>0.76400000000000001</v>
      </c>
      <c r="U262" s="92">
        <v>1</v>
      </c>
      <c r="V262" s="13" t="s">
        <v>21</v>
      </c>
      <c r="W262" s="12">
        <f t="shared" si="7"/>
        <v>0.99988203108808282</v>
      </c>
      <c r="X262" s="18"/>
    </row>
    <row r="263" spans="1:53" s="6" customFormat="1" ht="16" customHeight="1" x14ac:dyDescent="0.2">
      <c r="A263" s="81" t="s">
        <v>739</v>
      </c>
      <c r="B263" s="27">
        <v>39995</v>
      </c>
      <c r="C263" s="14">
        <f t="shared" si="8"/>
        <v>7</v>
      </c>
      <c r="D263" s="14">
        <f>YEAR(Table1[[#This Row],[Measurement Date]])</f>
        <v>2009</v>
      </c>
      <c r="E263" s="25">
        <v>35</v>
      </c>
      <c r="F263" s="25">
        <v>1</v>
      </c>
      <c r="G263" s="13" t="s">
        <v>461</v>
      </c>
      <c r="H263" s="13" t="s">
        <v>471</v>
      </c>
      <c r="I263" s="13" t="s">
        <v>146</v>
      </c>
      <c r="J263" s="68" t="s">
        <v>20</v>
      </c>
      <c r="K263" s="92"/>
      <c r="L263" s="92">
        <v>6.1</v>
      </c>
      <c r="M263" s="33">
        <v>6.1</v>
      </c>
      <c r="N263" s="92">
        <v>0.2</v>
      </c>
      <c r="O263" s="92">
        <v>1.9890000000000001</v>
      </c>
      <c r="P263" s="93"/>
      <c r="Q263" s="92">
        <v>1.589</v>
      </c>
      <c r="R263" s="92"/>
      <c r="S263" s="92">
        <v>6.18</v>
      </c>
      <c r="T263" s="92">
        <v>0.61899999999999999</v>
      </c>
      <c r="U263" s="92">
        <v>1</v>
      </c>
      <c r="V263" s="13" t="s">
        <v>88</v>
      </c>
      <c r="W263" s="12">
        <f t="shared" si="7"/>
        <v>0.99649055409836074</v>
      </c>
      <c r="X263" s="18"/>
    </row>
    <row r="264" spans="1:53" ht="16" customHeight="1" x14ac:dyDescent="0.2">
      <c r="A264" s="78" t="s">
        <v>740</v>
      </c>
      <c r="B264" s="23">
        <v>39995</v>
      </c>
      <c r="C264" s="4">
        <f t="shared" si="8"/>
        <v>7</v>
      </c>
      <c r="D264" s="4">
        <f>YEAR(Table1[[#This Row],[Measurement Date]])</f>
        <v>2009</v>
      </c>
      <c r="E264" s="5">
        <v>36</v>
      </c>
      <c r="F264" s="5">
        <v>1</v>
      </c>
      <c r="G264" s="6" t="s">
        <v>467</v>
      </c>
      <c r="H264" s="6" t="s">
        <v>468</v>
      </c>
      <c r="I264" s="6" t="s">
        <v>148</v>
      </c>
      <c r="J264" s="21" t="s">
        <v>149</v>
      </c>
      <c r="K264" s="83"/>
      <c r="L264" s="83">
        <v>10.100000000000001</v>
      </c>
      <c r="M264" s="83">
        <f t="shared" ref="M264:M269" si="9">L264</f>
        <v>10.100000000000001</v>
      </c>
      <c r="N264" s="83">
        <v>0.3</v>
      </c>
      <c r="O264" s="83">
        <v>1.036</v>
      </c>
      <c r="P264" s="95" t="s">
        <v>46</v>
      </c>
      <c r="Q264" s="83">
        <v>0.88600000000000001</v>
      </c>
      <c r="R264" s="83"/>
      <c r="S264" s="83">
        <v>16.75</v>
      </c>
      <c r="T264" s="83">
        <v>0.67</v>
      </c>
      <c r="U264" s="83">
        <v>1</v>
      </c>
      <c r="V264" s="6" t="s">
        <v>1</v>
      </c>
      <c r="W264" s="3">
        <f t="shared" si="7"/>
        <v>0.98446881188118818</v>
      </c>
      <c r="X264" s="1"/>
    </row>
    <row r="265" spans="1:53" s="113" customFormat="1" ht="16" customHeight="1" x14ac:dyDescent="0.2">
      <c r="A265" s="81" t="s">
        <v>741</v>
      </c>
      <c r="B265" s="42">
        <v>40026</v>
      </c>
      <c r="C265" s="43">
        <f t="shared" si="8"/>
        <v>8</v>
      </c>
      <c r="D265" s="43">
        <f>YEAR(Table1[[#This Row],[Measurement Date]])</f>
        <v>2009</v>
      </c>
      <c r="E265" s="34">
        <v>35</v>
      </c>
      <c r="F265" s="34">
        <v>4</v>
      </c>
      <c r="G265" s="13" t="s">
        <v>1133</v>
      </c>
      <c r="H265" s="6" t="s">
        <v>464</v>
      </c>
      <c r="I265" s="32" t="s">
        <v>360</v>
      </c>
      <c r="J265" s="101" t="s">
        <v>5</v>
      </c>
      <c r="K265" s="102"/>
      <c r="L265" s="102">
        <v>41.6</v>
      </c>
      <c r="M265" s="46">
        <f t="shared" si="9"/>
        <v>41.6</v>
      </c>
      <c r="N265" s="102">
        <v>2.5</v>
      </c>
      <c r="O265" s="102">
        <v>0.31740000000000002</v>
      </c>
      <c r="P265" s="103" t="s">
        <v>47</v>
      </c>
      <c r="Q265" s="34"/>
      <c r="R265" s="34"/>
      <c r="S265" s="34"/>
      <c r="T265" s="102"/>
      <c r="U265" s="102">
        <v>364</v>
      </c>
      <c r="V265" s="32" t="s">
        <v>1</v>
      </c>
      <c r="W265" s="43"/>
      <c r="X265" s="36"/>
      <c r="Y265" s="6"/>
      <c r="Z265" s="6"/>
      <c r="AA265" s="6"/>
      <c r="AB265" s="6"/>
      <c r="AC265" s="6"/>
      <c r="AD265" s="6"/>
      <c r="AE265" s="6"/>
      <c r="AF265" s="6"/>
      <c r="AG265" s="6"/>
      <c r="AH265" s="6"/>
      <c r="AI265" s="6"/>
      <c r="AJ265" s="6"/>
      <c r="AK265" s="6"/>
      <c r="AL265" s="6"/>
      <c r="AM265" s="6"/>
      <c r="AN265" s="6"/>
      <c r="AO265" s="6"/>
      <c r="AP265" s="6"/>
      <c r="AQ265" s="6"/>
      <c r="AR265" s="6"/>
      <c r="AS265" s="6"/>
      <c r="AT265" s="6"/>
      <c r="AU265" s="6"/>
      <c r="AV265" s="6"/>
      <c r="AW265" s="6"/>
      <c r="AX265" s="6"/>
      <c r="AY265" s="6"/>
      <c r="AZ265" s="6"/>
      <c r="BA265" s="6"/>
    </row>
    <row r="266" spans="1:53" s="6" customFormat="1" ht="16" customHeight="1" x14ac:dyDescent="0.2">
      <c r="A266" s="78" t="s">
        <v>742</v>
      </c>
      <c r="B266" s="23">
        <v>40026</v>
      </c>
      <c r="C266" s="4">
        <f t="shared" si="8"/>
        <v>8</v>
      </c>
      <c r="D266" s="4">
        <f>YEAR(Table1[[#This Row],[Measurement Date]])</f>
        <v>2009</v>
      </c>
      <c r="E266" s="5">
        <v>35</v>
      </c>
      <c r="F266" s="5">
        <v>4</v>
      </c>
      <c r="G266" s="166" t="s">
        <v>1133</v>
      </c>
      <c r="H266" s="133" t="s">
        <v>464</v>
      </c>
      <c r="I266" s="6" t="s">
        <v>372</v>
      </c>
      <c r="J266" s="21" t="s">
        <v>147</v>
      </c>
      <c r="K266" s="83"/>
      <c r="L266" s="83">
        <v>36.1</v>
      </c>
      <c r="M266" s="44">
        <f t="shared" si="9"/>
        <v>36.1</v>
      </c>
      <c r="N266" s="83">
        <v>2.1999999999999997</v>
      </c>
      <c r="O266" s="83">
        <v>0.313</v>
      </c>
      <c r="P266" s="95" t="s">
        <v>46</v>
      </c>
      <c r="Q266" s="5"/>
      <c r="R266" s="5"/>
      <c r="S266" s="5"/>
      <c r="T266" s="83"/>
      <c r="U266" s="83">
        <v>30</v>
      </c>
      <c r="V266" s="6" t="s">
        <v>1</v>
      </c>
      <c r="W266" s="4"/>
      <c r="X266" s="1"/>
    </row>
    <row r="267" spans="1:53" ht="16" customHeight="1" x14ac:dyDescent="0.2">
      <c r="A267" s="81" t="s">
        <v>743</v>
      </c>
      <c r="B267" s="27">
        <v>40026</v>
      </c>
      <c r="C267" s="14">
        <f t="shared" si="8"/>
        <v>8</v>
      </c>
      <c r="D267" s="14">
        <f>YEAR(Table1[[#This Row],[Measurement Date]])</f>
        <v>2009</v>
      </c>
      <c r="E267" s="25">
        <v>38</v>
      </c>
      <c r="F267" s="25">
        <v>3</v>
      </c>
      <c r="G267" s="13" t="s">
        <v>461</v>
      </c>
      <c r="H267" s="26" t="s">
        <v>1128</v>
      </c>
      <c r="I267" s="13" t="s">
        <v>159</v>
      </c>
      <c r="J267" s="68" t="s">
        <v>24</v>
      </c>
      <c r="K267" s="92"/>
      <c r="L267" s="92">
        <v>9.7000000000000011</v>
      </c>
      <c r="M267" s="49">
        <f t="shared" si="9"/>
        <v>9.7000000000000011</v>
      </c>
      <c r="N267" s="92">
        <v>0.3</v>
      </c>
      <c r="O267" s="92">
        <v>0.43619999999999998</v>
      </c>
      <c r="P267" s="93" t="s">
        <v>46</v>
      </c>
      <c r="Q267" s="92">
        <v>0.51600000000000001</v>
      </c>
      <c r="R267" s="92"/>
      <c r="S267" s="92">
        <v>28.6</v>
      </c>
      <c r="T267" s="92">
        <v>0.65400000000000003</v>
      </c>
      <c r="U267" s="92">
        <v>1</v>
      </c>
      <c r="V267" s="13" t="s">
        <v>1</v>
      </c>
      <c r="W267" s="12">
        <f t="shared" ref="W267:W273" si="10">Q267*S267*T267/(L267)</f>
        <v>0.9949969484536082</v>
      </c>
      <c r="X267" s="159"/>
    </row>
    <row r="268" spans="1:53" ht="16" customHeight="1" x14ac:dyDescent="0.2">
      <c r="A268" s="78" t="s">
        <v>744</v>
      </c>
      <c r="B268" s="23">
        <v>40057</v>
      </c>
      <c r="C268" s="4">
        <f t="shared" si="8"/>
        <v>9</v>
      </c>
      <c r="D268" s="4">
        <f>YEAR(Table1[[#This Row],[Measurement Date]])</f>
        <v>2009</v>
      </c>
      <c r="E268" s="5">
        <v>35</v>
      </c>
      <c r="F268" s="5">
        <v>3</v>
      </c>
      <c r="G268" s="13" t="s">
        <v>1133</v>
      </c>
      <c r="H268" t="s">
        <v>1132</v>
      </c>
      <c r="I268" s="6" t="s">
        <v>385</v>
      </c>
      <c r="J268" s="21" t="s">
        <v>2</v>
      </c>
      <c r="K268" s="83"/>
      <c r="L268" s="83">
        <v>35.799999999999997</v>
      </c>
      <c r="M268" s="44">
        <f t="shared" si="9"/>
        <v>35.799999999999997</v>
      </c>
      <c r="N268" s="83">
        <v>1.5</v>
      </c>
      <c r="O268" s="83">
        <v>0.88</v>
      </c>
      <c r="P268" s="95" t="s">
        <v>46</v>
      </c>
      <c r="Q268" s="83">
        <v>3.012</v>
      </c>
      <c r="R268" s="83"/>
      <c r="S268" s="83">
        <v>13.9</v>
      </c>
      <c r="T268" s="83">
        <v>0.85299999999999998</v>
      </c>
      <c r="U268" s="83">
        <v>1</v>
      </c>
      <c r="V268" s="6" t="s">
        <v>21</v>
      </c>
      <c r="W268" s="3">
        <f t="shared" si="10"/>
        <v>0.99755252513966486</v>
      </c>
      <c r="X268" s="1"/>
    </row>
    <row r="269" spans="1:53" ht="16" customHeight="1" x14ac:dyDescent="0.2">
      <c r="A269" s="81" t="s">
        <v>745</v>
      </c>
      <c r="B269" s="42">
        <v>40057</v>
      </c>
      <c r="C269" s="43">
        <f t="shared" si="8"/>
        <v>9</v>
      </c>
      <c r="D269" s="43">
        <f>YEAR(Table1[[#This Row],[Measurement Date]])</f>
        <v>2009</v>
      </c>
      <c r="E269" s="34">
        <v>39</v>
      </c>
      <c r="F269" s="34">
        <v>1</v>
      </c>
      <c r="G269" s="166" t="s">
        <v>1133</v>
      </c>
      <c r="H269" s="133" t="s">
        <v>1132</v>
      </c>
      <c r="I269" s="32" t="s">
        <v>377</v>
      </c>
      <c r="J269" s="101" t="s">
        <v>163</v>
      </c>
      <c r="K269" s="102"/>
      <c r="L269" s="102">
        <v>34.1</v>
      </c>
      <c r="M269" s="46">
        <f t="shared" si="9"/>
        <v>34.1</v>
      </c>
      <c r="N269" s="102">
        <v>1.2</v>
      </c>
      <c r="O269" s="102">
        <v>30.17</v>
      </c>
      <c r="P269" s="103" t="s">
        <v>48</v>
      </c>
      <c r="Q269" s="102">
        <v>2.6909999999999998</v>
      </c>
      <c r="R269" s="102"/>
      <c r="S269" s="102">
        <v>14.7</v>
      </c>
      <c r="T269" s="102">
        <v>0.86</v>
      </c>
      <c r="U269" s="102">
        <v>1</v>
      </c>
      <c r="V269" s="32" t="s">
        <v>88</v>
      </c>
      <c r="W269" s="153">
        <f t="shared" si="10"/>
        <v>0.99764287390029316</v>
      </c>
      <c r="X269" s="36"/>
    </row>
    <row r="270" spans="1:53" s="6" customFormat="1" ht="16" customHeight="1" x14ac:dyDescent="0.2">
      <c r="A270" s="78" t="s">
        <v>746</v>
      </c>
      <c r="B270" s="23">
        <v>40100</v>
      </c>
      <c r="C270" s="4">
        <f t="shared" si="8"/>
        <v>10</v>
      </c>
      <c r="D270" s="4">
        <f>YEAR(Table1[[#This Row],[Measurement Date]])</f>
        <v>2009</v>
      </c>
      <c r="E270" s="5" t="s">
        <v>41</v>
      </c>
      <c r="F270" s="5" t="s">
        <v>41</v>
      </c>
      <c r="G270" s="6" t="s">
        <v>461</v>
      </c>
      <c r="H270" s="6" t="s">
        <v>939</v>
      </c>
      <c r="I270" s="6" t="s">
        <v>431</v>
      </c>
      <c r="J270" s="21" t="s">
        <v>13</v>
      </c>
      <c r="K270" s="5"/>
      <c r="L270" s="83">
        <v>7.6</v>
      </c>
      <c r="M270" s="44">
        <v>7.6</v>
      </c>
      <c r="N270" s="5"/>
      <c r="O270" s="5">
        <v>4.0099999999999997E-2</v>
      </c>
      <c r="P270" s="3"/>
      <c r="Q270" s="5">
        <v>0.72099999999999997</v>
      </c>
      <c r="R270" s="5"/>
      <c r="S270" s="5">
        <v>12.22</v>
      </c>
      <c r="T270" s="5">
        <v>0.7</v>
      </c>
      <c r="U270" s="5"/>
      <c r="V270" s="6" t="s">
        <v>165</v>
      </c>
      <c r="W270" s="3">
        <f t="shared" si="10"/>
        <v>0.81150447368421053</v>
      </c>
      <c r="X270" s="1" t="s">
        <v>433</v>
      </c>
    </row>
    <row r="271" spans="1:53" s="6" customFormat="1" ht="16" customHeight="1" x14ac:dyDescent="0.2">
      <c r="A271" s="81" t="s">
        <v>747</v>
      </c>
      <c r="B271" s="42">
        <v>40118</v>
      </c>
      <c r="C271" s="43">
        <f t="shared" si="8"/>
        <v>11</v>
      </c>
      <c r="D271" s="43">
        <f>YEAR(Table1[[#This Row],[Measurement Date]])</f>
        <v>2009</v>
      </c>
      <c r="E271" s="34">
        <v>35</v>
      </c>
      <c r="F271" s="34">
        <v>3</v>
      </c>
      <c r="G271" s="32" t="s">
        <v>461</v>
      </c>
      <c r="H271" s="32" t="s">
        <v>939</v>
      </c>
      <c r="I271" s="32" t="s">
        <v>431</v>
      </c>
      <c r="J271" s="101" t="s">
        <v>13</v>
      </c>
      <c r="K271" s="102"/>
      <c r="L271" s="102">
        <v>7.9</v>
      </c>
      <c r="M271" s="46">
        <v>7.9</v>
      </c>
      <c r="N271" s="102">
        <v>0.3</v>
      </c>
      <c r="O271" s="102">
        <v>4.41E-2</v>
      </c>
      <c r="P271" s="103" t="s">
        <v>46</v>
      </c>
      <c r="Q271" s="102">
        <v>0.75600000000000001</v>
      </c>
      <c r="R271" s="102"/>
      <c r="S271" s="102">
        <v>14.7</v>
      </c>
      <c r="T271" s="102">
        <v>0.70899999999999996</v>
      </c>
      <c r="U271" s="102">
        <v>1</v>
      </c>
      <c r="V271" s="32" t="s">
        <v>1</v>
      </c>
      <c r="W271" s="153">
        <f t="shared" si="10"/>
        <v>0.99737453164556944</v>
      </c>
      <c r="X271" s="36" t="s">
        <v>283</v>
      </c>
    </row>
    <row r="272" spans="1:53" ht="16" customHeight="1" x14ac:dyDescent="0.2">
      <c r="A272" s="78" t="s">
        <v>748</v>
      </c>
      <c r="B272" s="23">
        <v>40148</v>
      </c>
      <c r="C272" s="4">
        <f t="shared" si="8"/>
        <v>12</v>
      </c>
      <c r="D272" s="4">
        <f>YEAR(Table1[[#This Row],[Measurement Date]])</f>
        <v>2009</v>
      </c>
      <c r="E272" s="5" t="s">
        <v>41</v>
      </c>
      <c r="F272" s="5" t="s">
        <v>41</v>
      </c>
      <c r="G272" s="6" t="s">
        <v>467</v>
      </c>
      <c r="H272" s="6" t="s">
        <v>1012</v>
      </c>
      <c r="I272" s="11" t="s">
        <v>448</v>
      </c>
      <c r="J272" s="21" t="s">
        <v>27</v>
      </c>
      <c r="K272" s="83"/>
      <c r="L272" s="83">
        <v>13.4</v>
      </c>
      <c r="M272" s="83">
        <f>L272</f>
        <v>13.4</v>
      </c>
      <c r="N272" s="83">
        <v>0</v>
      </c>
      <c r="O272" s="83">
        <v>0.26700000000000002</v>
      </c>
      <c r="P272" s="95"/>
      <c r="Q272" s="83">
        <v>2.0089999999999999</v>
      </c>
      <c r="R272" s="83"/>
      <c r="S272" s="83">
        <v>9.39</v>
      </c>
      <c r="T272" s="83">
        <v>0.71</v>
      </c>
      <c r="U272" s="83">
        <v>1</v>
      </c>
      <c r="V272" s="6" t="s">
        <v>1</v>
      </c>
      <c r="W272" s="3">
        <f t="shared" si="10"/>
        <v>0.99953747014925354</v>
      </c>
      <c r="X272" s="1"/>
    </row>
    <row r="273" spans="1:53" ht="16" customHeight="1" x14ac:dyDescent="0.2">
      <c r="A273" s="78" t="s">
        <v>749</v>
      </c>
      <c r="B273" s="51">
        <v>40210</v>
      </c>
      <c r="C273" s="41">
        <f t="shared" si="8"/>
        <v>2</v>
      </c>
      <c r="D273" s="41">
        <f>YEAR(Table1[[#This Row],[Measurement Date]])</f>
        <v>2010</v>
      </c>
      <c r="E273" s="5"/>
      <c r="G273" s="32" t="s">
        <v>461</v>
      </c>
      <c r="H273" s="32" t="s">
        <v>943</v>
      </c>
      <c r="I273" s="6" t="s">
        <v>1001</v>
      </c>
      <c r="J273" s="87" t="s">
        <v>1</v>
      </c>
      <c r="K273" s="5"/>
      <c r="L273" s="88">
        <v>2.9</v>
      </c>
      <c r="M273" s="88">
        <v>2.9</v>
      </c>
      <c r="P273" s="3"/>
      <c r="V273" s="6" t="s">
        <v>1</v>
      </c>
      <c r="W273" s="3">
        <f t="shared" si="10"/>
        <v>0</v>
      </c>
      <c r="X273" s="1"/>
    </row>
    <row r="274" spans="1:53" ht="16" customHeight="1" x14ac:dyDescent="0.2">
      <c r="A274" s="78" t="s">
        <v>750</v>
      </c>
      <c r="B274" s="51">
        <v>40238</v>
      </c>
      <c r="C274" s="41">
        <f t="shared" si="8"/>
        <v>3</v>
      </c>
      <c r="D274" s="41">
        <f>YEAR(Table1[[#This Row],[Measurement Date]])</f>
        <v>2010</v>
      </c>
      <c r="E274" s="39">
        <v>36</v>
      </c>
      <c r="F274" s="39">
        <v>4</v>
      </c>
      <c r="G274" s="166" t="s">
        <v>1133</v>
      </c>
      <c r="H274" s="133" t="s">
        <v>464</v>
      </c>
      <c r="I274" s="20" t="s">
        <v>370</v>
      </c>
      <c r="J274" s="87" t="s">
        <v>4</v>
      </c>
      <c r="K274" s="88"/>
      <c r="L274" s="88">
        <v>41.3</v>
      </c>
      <c r="M274" s="53">
        <f t="shared" ref="M274:M280" si="11">L274</f>
        <v>41.3</v>
      </c>
      <c r="N274" s="88">
        <v>2.5</v>
      </c>
      <c r="O274" s="88">
        <v>1.008</v>
      </c>
      <c r="P274" s="97" t="s">
        <v>46</v>
      </c>
      <c r="Q274" s="39"/>
      <c r="R274" s="39"/>
      <c r="S274" s="39"/>
      <c r="T274" s="88"/>
      <c r="U274" s="88">
        <v>343</v>
      </c>
      <c r="V274" s="20" t="s">
        <v>1</v>
      </c>
      <c r="W274" s="20"/>
      <c r="X274" s="28"/>
    </row>
    <row r="275" spans="1:53" s="6" customFormat="1" ht="16" customHeight="1" x14ac:dyDescent="0.2">
      <c r="A275" s="81" t="s">
        <v>751</v>
      </c>
      <c r="B275" s="23">
        <v>40238</v>
      </c>
      <c r="C275" s="4">
        <f t="shared" si="8"/>
        <v>3</v>
      </c>
      <c r="D275" s="4">
        <f>YEAR(Table1[[#This Row],[Measurement Date]])</f>
        <v>2010</v>
      </c>
      <c r="E275" s="5">
        <v>36</v>
      </c>
      <c r="F275" s="5">
        <v>4</v>
      </c>
      <c r="G275" s="6" t="s">
        <v>463</v>
      </c>
      <c r="H275" s="6" t="s">
        <v>464</v>
      </c>
      <c r="I275" s="6" t="s">
        <v>1013</v>
      </c>
      <c r="J275" s="21" t="s">
        <v>14</v>
      </c>
      <c r="K275" s="5"/>
      <c r="L275" s="83">
        <v>29.099999999999998</v>
      </c>
      <c r="M275" s="44">
        <f t="shared" si="11"/>
        <v>29.099999999999998</v>
      </c>
      <c r="N275" s="83">
        <v>1.3</v>
      </c>
      <c r="O275" s="83">
        <v>5.0500000000000003E-2</v>
      </c>
      <c r="P275" s="95" t="s">
        <v>47</v>
      </c>
      <c r="Q275" s="83"/>
      <c r="R275" s="83"/>
      <c r="S275" s="5"/>
      <c r="T275" s="83"/>
      <c r="U275" s="83">
        <v>117</v>
      </c>
      <c r="V275" s="6" t="s">
        <v>88</v>
      </c>
      <c r="W275" s="4"/>
      <c r="X275" s="1"/>
    </row>
    <row r="276" spans="1:53" s="6" customFormat="1" ht="16" customHeight="1" x14ac:dyDescent="0.2">
      <c r="A276" s="78" t="s">
        <v>752</v>
      </c>
      <c r="B276" s="23">
        <v>40238</v>
      </c>
      <c r="C276" s="4">
        <f t="shared" si="8"/>
        <v>3</v>
      </c>
      <c r="D276" s="4">
        <f>YEAR(Table1[[#This Row],[Measurement Date]])</f>
        <v>2010</v>
      </c>
      <c r="E276" s="5">
        <v>36</v>
      </c>
      <c r="F276" s="5">
        <v>1</v>
      </c>
      <c r="G276" s="20" t="s">
        <v>463</v>
      </c>
      <c r="H276" s="6" t="s">
        <v>466</v>
      </c>
      <c r="I276" s="6" t="s">
        <v>341</v>
      </c>
      <c r="J276" s="21" t="s">
        <v>14</v>
      </c>
      <c r="K276" s="83"/>
      <c r="L276" s="83">
        <v>26.400000000000002</v>
      </c>
      <c r="M276" s="44">
        <f t="shared" si="11"/>
        <v>26.400000000000002</v>
      </c>
      <c r="N276" s="83">
        <v>0.8</v>
      </c>
      <c r="O276" s="83">
        <v>1.006</v>
      </c>
      <c r="P276" s="95" t="s">
        <v>48</v>
      </c>
      <c r="Q276" s="107">
        <v>1.03</v>
      </c>
      <c r="R276" s="83"/>
      <c r="S276" s="83">
        <v>29.8</v>
      </c>
      <c r="T276" s="83">
        <v>0.86</v>
      </c>
      <c r="U276" s="83">
        <v>1</v>
      </c>
      <c r="V276" s="6" t="s">
        <v>88</v>
      </c>
      <c r="W276" s="3">
        <f t="shared" ref="W276:W283" si="12">Q276*S276*T276/(L276)</f>
        <v>0.99988030303030295</v>
      </c>
      <c r="X276" s="1"/>
    </row>
    <row r="277" spans="1:53" s="6" customFormat="1" ht="16" customHeight="1" x14ac:dyDescent="0.2">
      <c r="A277" s="81" t="s">
        <v>753</v>
      </c>
      <c r="B277" s="42">
        <v>40269</v>
      </c>
      <c r="C277" s="43">
        <f t="shared" si="8"/>
        <v>4</v>
      </c>
      <c r="D277" s="43">
        <f>YEAR(Table1[[#This Row],[Measurement Date]])</f>
        <v>2010</v>
      </c>
      <c r="E277" s="34">
        <v>36</v>
      </c>
      <c r="F277" s="34">
        <v>3</v>
      </c>
      <c r="G277" s="6" t="s">
        <v>467</v>
      </c>
      <c r="H277" s="7" t="s">
        <v>8</v>
      </c>
      <c r="I277" s="35" t="s">
        <v>150</v>
      </c>
      <c r="J277" s="101" t="s">
        <v>151</v>
      </c>
      <c r="K277" s="102"/>
      <c r="L277" s="102">
        <v>20.100000000000001</v>
      </c>
      <c r="M277" s="54">
        <f t="shared" si="11"/>
        <v>20.100000000000001</v>
      </c>
      <c r="N277" s="102">
        <v>0.6</v>
      </c>
      <c r="O277" s="102">
        <v>0.503</v>
      </c>
      <c r="P277" s="103" t="s">
        <v>48</v>
      </c>
      <c r="Q277" s="102">
        <v>0.72</v>
      </c>
      <c r="R277" s="102"/>
      <c r="S277" s="102">
        <v>36.299999999999997</v>
      </c>
      <c r="T277" s="102">
        <v>0.75800000000000001</v>
      </c>
      <c r="U277" s="102">
        <v>1</v>
      </c>
      <c r="V277" s="32" t="s">
        <v>88</v>
      </c>
      <c r="W277" s="153">
        <f t="shared" si="12"/>
        <v>0.98562626865671621</v>
      </c>
      <c r="X277" s="160"/>
    </row>
    <row r="278" spans="1:53" s="6" customFormat="1" ht="16" customHeight="1" x14ac:dyDescent="0.2">
      <c r="A278" s="78" t="s">
        <v>754</v>
      </c>
      <c r="B278" s="89">
        <v>40278</v>
      </c>
      <c r="C278" s="90">
        <f t="shared" si="8"/>
        <v>4</v>
      </c>
      <c r="D278" s="90">
        <f>YEAR(Table1[[#This Row],[Measurement Date]])</f>
        <v>2010</v>
      </c>
      <c r="E278" s="25" t="s">
        <v>41</v>
      </c>
      <c r="F278" s="25" t="s">
        <v>41</v>
      </c>
      <c r="G278" s="13" t="s">
        <v>467</v>
      </c>
      <c r="H278" s="26" t="s">
        <v>8</v>
      </c>
      <c r="I278" s="106" t="s">
        <v>208</v>
      </c>
      <c r="J278" s="68" t="s">
        <v>9</v>
      </c>
      <c r="K278" s="25"/>
      <c r="L278" s="92">
        <v>20.100000000000001</v>
      </c>
      <c r="M278" s="49">
        <f t="shared" si="11"/>
        <v>20.100000000000001</v>
      </c>
      <c r="N278" s="25"/>
      <c r="O278" s="92">
        <v>0.503</v>
      </c>
      <c r="P278" s="25"/>
      <c r="Q278" s="92">
        <v>0.72</v>
      </c>
      <c r="R278" s="25"/>
      <c r="S278" s="92">
        <v>36.33</v>
      </c>
      <c r="T278" s="92">
        <v>0.76800000000000002</v>
      </c>
      <c r="U278" s="25">
        <v>1</v>
      </c>
      <c r="V278" s="13"/>
      <c r="W278" s="12">
        <f t="shared" si="12"/>
        <v>0.99945456716417902</v>
      </c>
      <c r="X278" s="161"/>
    </row>
    <row r="279" spans="1:53" s="6" customFormat="1" ht="16" customHeight="1" x14ac:dyDescent="0.2">
      <c r="A279" s="78" t="s">
        <v>755</v>
      </c>
      <c r="B279" s="23">
        <v>40299</v>
      </c>
      <c r="C279" s="4">
        <f t="shared" si="8"/>
        <v>5</v>
      </c>
      <c r="D279" s="4">
        <f>YEAR(Table1[[#This Row],[Measurement Date]])</f>
        <v>2010</v>
      </c>
      <c r="E279" s="5">
        <v>37</v>
      </c>
      <c r="F279" s="5">
        <v>3</v>
      </c>
      <c r="G279" s="7" t="s">
        <v>473</v>
      </c>
      <c r="H279" s="6" t="s">
        <v>475</v>
      </c>
      <c r="I279" s="6" t="s">
        <v>155</v>
      </c>
      <c r="J279" s="21" t="s">
        <v>7</v>
      </c>
      <c r="K279" s="83"/>
      <c r="L279" s="83">
        <v>24.2</v>
      </c>
      <c r="M279" s="83">
        <f t="shared" si="11"/>
        <v>24.2</v>
      </c>
      <c r="N279" s="83">
        <v>0.70000000000000007</v>
      </c>
      <c r="O279" s="83">
        <v>155.1</v>
      </c>
      <c r="P279" s="95" t="s">
        <v>48</v>
      </c>
      <c r="Q279" s="83">
        <v>0.72099999999999997</v>
      </c>
      <c r="R279" s="83"/>
      <c r="S279" s="83">
        <v>40.5</v>
      </c>
      <c r="T279" s="83">
        <v>0.82899999999999996</v>
      </c>
      <c r="U279" s="83">
        <v>1</v>
      </c>
      <c r="V279" s="6" t="s">
        <v>1</v>
      </c>
      <c r="W279" s="3">
        <f t="shared" si="12"/>
        <v>1.0002981198347105</v>
      </c>
      <c r="X279" s="1"/>
    </row>
    <row r="280" spans="1:53" ht="16" customHeight="1" x14ac:dyDescent="0.2">
      <c r="A280" s="78" t="s">
        <v>756</v>
      </c>
      <c r="B280" s="51">
        <v>40330</v>
      </c>
      <c r="C280" s="41">
        <f t="shared" si="8"/>
        <v>6</v>
      </c>
      <c r="D280" s="41">
        <f>YEAR(Table1[[#This Row],[Measurement Date]])</f>
        <v>2010</v>
      </c>
      <c r="E280" s="39">
        <v>37</v>
      </c>
      <c r="F280" s="39">
        <v>3</v>
      </c>
      <c r="G280" s="6" t="s">
        <v>467</v>
      </c>
      <c r="H280" s="7" t="s">
        <v>8</v>
      </c>
      <c r="I280" s="40" t="s">
        <v>150</v>
      </c>
      <c r="J280" s="87" t="s">
        <v>151</v>
      </c>
      <c r="K280" s="88"/>
      <c r="L280" s="88">
        <v>20.3</v>
      </c>
      <c r="M280" s="60">
        <f t="shared" si="11"/>
        <v>20.3</v>
      </c>
      <c r="N280" s="88">
        <v>0.6</v>
      </c>
      <c r="O280" s="88">
        <v>0.50149999999999995</v>
      </c>
      <c r="P280" s="97" t="s">
        <v>46</v>
      </c>
      <c r="Q280" s="88">
        <v>0.74</v>
      </c>
      <c r="R280" s="88"/>
      <c r="S280" s="88">
        <v>35.4</v>
      </c>
      <c r="T280" s="88">
        <v>0.77500000000000002</v>
      </c>
      <c r="U280" s="88">
        <v>1</v>
      </c>
      <c r="V280" s="20" t="s">
        <v>88</v>
      </c>
      <c r="W280" s="16">
        <f t="shared" si="12"/>
        <v>1.0000935960591133</v>
      </c>
      <c r="X280" s="158"/>
    </row>
    <row r="281" spans="1:53" ht="16" customHeight="1" x14ac:dyDescent="0.2">
      <c r="A281" s="81" t="s">
        <v>757</v>
      </c>
      <c r="B281" s="27">
        <v>40360</v>
      </c>
      <c r="C281" s="14">
        <f t="shared" si="8"/>
        <v>7</v>
      </c>
      <c r="D281" s="14">
        <f>YEAR(Table1[[#This Row],[Measurement Date]])</f>
        <v>2010</v>
      </c>
      <c r="E281" s="25" t="s">
        <v>41</v>
      </c>
      <c r="F281" s="25" t="s">
        <v>41</v>
      </c>
      <c r="G281" s="6" t="s">
        <v>461</v>
      </c>
      <c r="H281" s="6" t="s">
        <v>939</v>
      </c>
      <c r="I281" s="13" t="s">
        <v>200</v>
      </c>
      <c r="J281" s="68" t="s">
        <v>13</v>
      </c>
      <c r="K281" s="92"/>
      <c r="L281" s="92">
        <v>8.1</v>
      </c>
      <c r="M281" s="33">
        <v>8.1</v>
      </c>
      <c r="N281" s="92"/>
      <c r="O281" s="92">
        <v>3.8800000000000001E-2</v>
      </c>
      <c r="P281" s="93"/>
      <c r="Q281" s="92">
        <v>0.75900000000000001</v>
      </c>
      <c r="R281" s="92"/>
      <c r="S281" s="92">
        <v>15.91</v>
      </c>
      <c r="T281" s="92">
        <v>0.67300000000000004</v>
      </c>
      <c r="U281" s="92">
        <v>1</v>
      </c>
      <c r="V281" s="13" t="s">
        <v>1</v>
      </c>
      <c r="W281" s="12">
        <f t="shared" si="12"/>
        <v>1.0033258481481482</v>
      </c>
      <c r="X281" s="18" t="s">
        <v>287</v>
      </c>
    </row>
    <row r="282" spans="1:53" s="6" customFormat="1" ht="16" customHeight="1" x14ac:dyDescent="0.2">
      <c r="A282" s="78" t="s">
        <v>758</v>
      </c>
      <c r="B282" s="23">
        <v>40391</v>
      </c>
      <c r="C282" s="4">
        <f t="shared" si="8"/>
        <v>8</v>
      </c>
      <c r="D282" s="4">
        <f>YEAR(Table1[[#This Row],[Measurement Date]])</f>
        <v>2010</v>
      </c>
      <c r="E282" s="5">
        <v>37</v>
      </c>
      <c r="F282" s="5">
        <v>1</v>
      </c>
      <c r="G282" s="6" t="s">
        <v>467</v>
      </c>
      <c r="H282" s="6" t="s">
        <v>1012</v>
      </c>
      <c r="I282" s="6" t="s">
        <v>153</v>
      </c>
      <c r="J282" s="21" t="s">
        <v>149</v>
      </c>
      <c r="K282" s="83"/>
      <c r="L282" s="83">
        <v>11.899999999999999</v>
      </c>
      <c r="M282" s="83">
        <f>L282</f>
        <v>11.899999999999999</v>
      </c>
      <c r="N282" s="83">
        <v>0.8</v>
      </c>
      <c r="O282" s="83">
        <v>1.2270000000000001</v>
      </c>
      <c r="P282" s="95"/>
      <c r="Q282" s="83">
        <v>1.3460000000000001</v>
      </c>
      <c r="R282" s="83"/>
      <c r="S282" s="83">
        <v>12.92</v>
      </c>
      <c r="T282" s="83">
        <v>0.68500000000000005</v>
      </c>
      <c r="U282" s="83">
        <v>1</v>
      </c>
      <c r="V282" s="6" t="s">
        <v>1</v>
      </c>
      <c r="W282" s="3">
        <f t="shared" si="12"/>
        <v>1.0010394285714288</v>
      </c>
      <c r="X282" s="1"/>
    </row>
    <row r="283" spans="1:53" s="6" customFormat="1" ht="16" customHeight="1" x14ac:dyDescent="0.2">
      <c r="A283" s="81" t="s">
        <v>759</v>
      </c>
      <c r="B283" s="98">
        <v>40391</v>
      </c>
      <c r="C283" s="99">
        <f t="shared" si="8"/>
        <v>8</v>
      </c>
      <c r="D283" s="99">
        <f>YEAR(Table1[[#This Row],[Measurement Date]])</f>
        <v>2010</v>
      </c>
      <c r="E283" s="34" t="s">
        <v>41</v>
      </c>
      <c r="F283" s="34" t="s">
        <v>41</v>
      </c>
      <c r="G283" s="6" t="s">
        <v>467</v>
      </c>
      <c r="H283" s="7" t="s">
        <v>8</v>
      </c>
      <c r="I283" s="105" t="s">
        <v>207</v>
      </c>
      <c r="J283" s="101" t="s">
        <v>9</v>
      </c>
      <c r="K283" s="34"/>
      <c r="L283" s="102">
        <v>20.3</v>
      </c>
      <c r="M283" s="54">
        <f>L283</f>
        <v>20.3</v>
      </c>
      <c r="N283" s="34"/>
      <c r="O283" s="102">
        <v>0.50149999999999995</v>
      </c>
      <c r="P283" s="34"/>
      <c r="Q283" s="102">
        <v>0.74</v>
      </c>
      <c r="R283" s="34"/>
      <c r="S283" s="102">
        <v>35.4</v>
      </c>
      <c r="T283" s="102">
        <v>0.77500000000000002</v>
      </c>
      <c r="U283" s="34">
        <v>1</v>
      </c>
      <c r="V283" s="32"/>
      <c r="W283" s="153">
        <f t="shared" si="12"/>
        <v>1.0000935960591133</v>
      </c>
      <c r="X283" s="162"/>
    </row>
    <row r="284" spans="1:53" s="6" customFormat="1" ht="16" customHeight="1" x14ac:dyDescent="0.2">
      <c r="A284" s="78" t="s">
        <v>760</v>
      </c>
      <c r="B284" s="23">
        <v>40422</v>
      </c>
      <c r="C284" s="4">
        <f t="shared" si="8"/>
        <v>9</v>
      </c>
      <c r="D284" s="4">
        <f>YEAR(Table1[[#This Row],[Measurement Date]])</f>
        <v>2010</v>
      </c>
      <c r="E284" s="5">
        <v>37</v>
      </c>
      <c r="F284" s="5">
        <v>4</v>
      </c>
      <c r="G284" s="13" t="s">
        <v>1133</v>
      </c>
      <c r="H284" t="s">
        <v>464</v>
      </c>
      <c r="I284" s="6" t="s">
        <v>370</v>
      </c>
      <c r="J284" s="21" t="s">
        <v>4</v>
      </c>
      <c r="K284" s="83"/>
      <c r="L284" s="83">
        <v>42.3</v>
      </c>
      <c r="M284" s="44">
        <f>L284</f>
        <v>42.3</v>
      </c>
      <c r="N284" s="83">
        <v>2.5</v>
      </c>
      <c r="O284" s="83">
        <v>0.97560000000000002</v>
      </c>
      <c r="P284" s="95" t="s">
        <v>46</v>
      </c>
      <c r="Q284" s="5"/>
      <c r="R284" s="5"/>
      <c r="S284" s="5"/>
      <c r="T284" s="83"/>
      <c r="U284" s="83">
        <v>406</v>
      </c>
      <c r="V284" s="6" t="s">
        <v>1</v>
      </c>
      <c r="X284" s="1"/>
    </row>
    <row r="285" spans="1:53" ht="16" customHeight="1" x14ac:dyDescent="0.2">
      <c r="A285" s="81" t="s">
        <v>761</v>
      </c>
      <c r="B285" s="23">
        <v>40452</v>
      </c>
      <c r="C285" s="4">
        <f t="shared" si="8"/>
        <v>10</v>
      </c>
      <c r="D285" s="4">
        <f>YEAR(Table1[[#This Row],[Measurement Date]])</f>
        <v>2010</v>
      </c>
      <c r="E285" s="5">
        <v>37</v>
      </c>
      <c r="F285" s="5">
        <v>1</v>
      </c>
      <c r="G285" s="20" t="s">
        <v>461</v>
      </c>
      <c r="H285" s="13" t="s">
        <v>471</v>
      </c>
      <c r="I285" s="6" t="s">
        <v>154</v>
      </c>
      <c r="J285" s="21" t="s">
        <v>20</v>
      </c>
      <c r="K285" s="83"/>
      <c r="L285" s="83">
        <v>8.3000000000000007</v>
      </c>
      <c r="M285" s="44">
        <v>8.3000000000000007</v>
      </c>
      <c r="N285" s="83">
        <v>0.3</v>
      </c>
      <c r="O285" s="83">
        <v>1.087</v>
      </c>
      <c r="P285" s="95" t="s">
        <v>46</v>
      </c>
      <c r="Q285" s="83">
        <v>1.7330000000000001</v>
      </c>
      <c r="R285" s="83"/>
      <c r="S285" s="83">
        <v>8.0299999999999994</v>
      </c>
      <c r="T285" s="83">
        <v>0.59499999999999997</v>
      </c>
      <c r="U285" s="83">
        <v>1</v>
      </c>
      <c r="V285" s="6" t="s">
        <v>88</v>
      </c>
      <c r="W285" s="3">
        <f t="shared" ref="W285:W292" si="13">Q285*S285*T285/(L285)</f>
        <v>0.99759205421686714</v>
      </c>
      <c r="X285" s="1"/>
    </row>
    <row r="286" spans="1:53" s="6" customFormat="1" ht="16" customHeight="1" x14ac:dyDescent="0.2">
      <c r="A286" s="78" t="s">
        <v>762</v>
      </c>
      <c r="B286" s="23">
        <v>40483</v>
      </c>
      <c r="C286" s="4">
        <f t="shared" si="8"/>
        <v>11</v>
      </c>
      <c r="D286" s="4">
        <f>YEAR(Table1[[#This Row],[Measurement Date]])</f>
        <v>2010</v>
      </c>
      <c r="E286" s="5">
        <v>37</v>
      </c>
      <c r="F286" s="5">
        <v>1</v>
      </c>
      <c r="G286" s="6" t="s">
        <v>461</v>
      </c>
      <c r="H286" s="6" t="s">
        <v>939</v>
      </c>
      <c r="I286" s="6" t="s">
        <v>278</v>
      </c>
      <c r="J286" s="21" t="s">
        <v>19</v>
      </c>
      <c r="K286" s="83"/>
      <c r="L286" s="83">
        <v>8.3000000000000007</v>
      </c>
      <c r="M286" s="44">
        <v>8.3000000000000007</v>
      </c>
      <c r="N286" s="83">
        <v>0.3</v>
      </c>
      <c r="O286" s="83">
        <v>1.0309999999999999</v>
      </c>
      <c r="P286" s="95" t="s">
        <v>46</v>
      </c>
      <c r="Q286" s="83">
        <v>0.81599999999999995</v>
      </c>
      <c r="R286" s="83"/>
      <c r="S286" s="83">
        <v>14.46</v>
      </c>
      <c r="T286" s="83">
        <v>0.70199999999999996</v>
      </c>
      <c r="U286" s="83">
        <v>1</v>
      </c>
      <c r="V286" s="6" t="s">
        <v>1</v>
      </c>
      <c r="W286" s="3">
        <f t="shared" si="13"/>
        <v>0.99796996626506018</v>
      </c>
      <c r="X286" s="1" t="s">
        <v>280</v>
      </c>
    </row>
    <row r="287" spans="1:53" s="6" customFormat="1" ht="16" customHeight="1" x14ac:dyDescent="0.2">
      <c r="A287" s="81" t="s">
        <v>763</v>
      </c>
      <c r="B287" s="23">
        <v>40483</v>
      </c>
      <c r="C287" s="4">
        <f t="shared" si="8"/>
        <v>11</v>
      </c>
      <c r="D287" s="4">
        <f>YEAR(Table1[[#This Row],[Measurement Date]])</f>
        <v>2010</v>
      </c>
      <c r="E287" s="5">
        <v>37</v>
      </c>
      <c r="F287" s="5">
        <v>1</v>
      </c>
      <c r="G287" s="6" t="s">
        <v>463</v>
      </c>
      <c r="H287" s="6" t="s">
        <v>465</v>
      </c>
      <c r="I287" s="6" t="s">
        <v>434</v>
      </c>
      <c r="J287" s="21" t="s">
        <v>18</v>
      </c>
      <c r="K287" s="83"/>
      <c r="L287" s="83">
        <v>27.6</v>
      </c>
      <c r="M287" s="44">
        <f>L287</f>
        <v>27.6</v>
      </c>
      <c r="N287" s="83">
        <v>0.8</v>
      </c>
      <c r="O287" s="83">
        <v>0.99890000000000001</v>
      </c>
      <c r="P287" s="95" t="s">
        <v>46</v>
      </c>
      <c r="Q287" s="83">
        <v>1.107</v>
      </c>
      <c r="R287" s="83"/>
      <c r="S287" s="83">
        <v>29.6</v>
      </c>
      <c r="T287" s="83">
        <v>0.84099999999999997</v>
      </c>
      <c r="U287" s="83">
        <v>1</v>
      </c>
      <c r="V287" s="6" t="s">
        <v>1</v>
      </c>
      <c r="W287" s="3">
        <f t="shared" si="13"/>
        <v>0.99844982608695654</v>
      </c>
      <c r="X287" s="1"/>
    </row>
    <row r="288" spans="1:53" s="117" customFormat="1" ht="16" customHeight="1" x14ac:dyDescent="0.2">
      <c r="A288" s="78" t="s">
        <v>764</v>
      </c>
      <c r="B288" s="42">
        <v>40513</v>
      </c>
      <c r="C288" s="43">
        <f t="shared" si="8"/>
        <v>12</v>
      </c>
      <c r="D288" s="43">
        <f>YEAR(Table1[[#This Row],[Measurement Date]])</f>
        <v>2010</v>
      </c>
      <c r="E288" s="34">
        <v>39</v>
      </c>
      <c r="F288" s="34">
        <v>3</v>
      </c>
      <c r="G288" s="6" t="s">
        <v>461</v>
      </c>
      <c r="H288" s="136" t="s">
        <v>1128</v>
      </c>
      <c r="I288" s="32" t="s">
        <v>251</v>
      </c>
      <c r="J288" s="101" t="s">
        <v>24</v>
      </c>
      <c r="K288" s="102"/>
      <c r="L288" s="102">
        <v>10.100000000000001</v>
      </c>
      <c r="M288" s="54">
        <f>L288</f>
        <v>10.100000000000001</v>
      </c>
      <c r="N288" s="102">
        <v>0.2</v>
      </c>
      <c r="O288" s="102">
        <v>0.44800000000000001</v>
      </c>
      <c r="P288" s="34" t="s">
        <v>46</v>
      </c>
      <c r="Q288" s="102">
        <v>0.51700000000000002</v>
      </c>
      <c r="R288" s="34"/>
      <c r="S288" s="102">
        <v>30.8</v>
      </c>
      <c r="T288" s="102">
        <v>0.63500000000000001</v>
      </c>
      <c r="U288" s="102">
        <v>1</v>
      </c>
      <c r="V288" s="32" t="s">
        <v>165</v>
      </c>
      <c r="W288" s="153">
        <f t="shared" si="13"/>
        <v>1.0011372277227721</v>
      </c>
      <c r="X288" s="160"/>
      <c r="Y288" s="6"/>
      <c r="Z288" s="6"/>
      <c r="AA288" s="6"/>
      <c r="AB288" s="6"/>
      <c r="AC288" s="6"/>
      <c r="AD288" s="6"/>
      <c r="AE288" s="6"/>
      <c r="AF288" s="6"/>
      <c r="AG288" s="6"/>
      <c r="AH288" s="6"/>
      <c r="AI288" s="6"/>
      <c r="AJ288" s="6"/>
      <c r="AK288" s="6"/>
      <c r="AL288" s="6"/>
      <c r="AM288" s="6"/>
      <c r="AN288" s="6"/>
      <c r="AO288" s="6"/>
      <c r="AP288" s="6"/>
      <c r="AQ288" s="6"/>
      <c r="AR288" s="6"/>
      <c r="AS288" s="6"/>
      <c r="AT288" s="6"/>
      <c r="AU288" s="6"/>
      <c r="AV288" s="6"/>
      <c r="AW288" s="6"/>
      <c r="AX288" s="6"/>
      <c r="AY288" s="6"/>
      <c r="AZ288" s="6"/>
      <c r="BA288" s="6"/>
    </row>
    <row r="289" spans="1:53" s="6" customFormat="1" ht="16" customHeight="1" x14ac:dyDescent="0.2">
      <c r="A289" s="78" t="s">
        <v>765</v>
      </c>
      <c r="B289" s="23">
        <v>40544</v>
      </c>
      <c r="C289" s="4">
        <f t="shared" si="8"/>
        <v>1</v>
      </c>
      <c r="D289" s="4">
        <f>YEAR(Table1[[#This Row],[Measurement Date]])</f>
        <v>2011</v>
      </c>
      <c r="E289" s="5">
        <v>38</v>
      </c>
      <c r="F289" s="5">
        <v>1</v>
      </c>
      <c r="G289" s="6" t="s">
        <v>461</v>
      </c>
      <c r="H289" s="6" t="s">
        <v>470</v>
      </c>
      <c r="I289" s="6" t="s">
        <v>136</v>
      </c>
      <c r="J289" s="21" t="s">
        <v>2</v>
      </c>
      <c r="K289" s="83"/>
      <c r="L289" s="83">
        <v>10.9</v>
      </c>
      <c r="M289" s="44">
        <v>10.9</v>
      </c>
      <c r="N289" s="83">
        <v>0.3</v>
      </c>
      <c r="O289" s="83">
        <v>1.008</v>
      </c>
      <c r="P289" s="95" t="s">
        <v>47</v>
      </c>
      <c r="Q289" s="83">
        <v>0.73599999999999999</v>
      </c>
      <c r="R289" s="83"/>
      <c r="S289" s="83">
        <v>21.7</v>
      </c>
      <c r="T289" s="107">
        <v>0.68</v>
      </c>
      <c r="U289" s="83">
        <v>1</v>
      </c>
      <c r="V289" s="6" t="s">
        <v>21</v>
      </c>
      <c r="W289" s="3">
        <f t="shared" si="13"/>
        <v>0.99636844036697247</v>
      </c>
      <c r="X289" s="1"/>
    </row>
    <row r="290" spans="1:53" s="6" customFormat="1" ht="16" customHeight="1" x14ac:dyDescent="0.2">
      <c r="A290" s="81" t="s">
        <v>766</v>
      </c>
      <c r="B290" s="23">
        <v>40575</v>
      </c>
      <c r="C290" s="4">
        <f t="shared" si="8"/>
        <v>2</v>
      </c>
      <c r="D290" s="4">
        <f>YEAR(Table1[[#This Row],[Measurement Date]])</f>
        <v>2011</v>
      </c>
      <c r="E290" s="5">
        <v>38</v>
      </c>
      <c r="F290" s="5">
        <v>1</v>
      </c>
      <c r="G290" s="7" t="s">
        <v>473</v>
      </c>
      <c r="H290" s="6" t="s">
        <v>465</v>
      </c>
      <c r="I290" s="6" t="s">
        <v>156</v>
      </c>
      <c r="J290" s="21" t="s">
        <v>32</v>
      </c>
      <c r="K290" s="83"/>
      <c r="L290" s="83">
        <v>19.100000000000001</v>
      </c>
      <c r="M290" s="83">
        <f>L290</f>
        <v>19.100000000000001</v>
      </c>
      <c r="N290" s="83">
        <v>0.4</v>
      </c>
      <c r="O290" s="83">
        <v>3.9830000000000001</v>
      </c>
      <c r="P290" s="95" t="s">
        <v>46</v>
      </c>
      <c r="Q290" s="83">
        <v>0.65</v>
      </c>
      <c r="R290" s="83"/>
      <c r="S290" s="83">
        <v>37.799999999999997</v>
      </c>
      <c r="T290" s="83">
        <v>0.77600000000000002</v>
      </c>
      <c r="U290" s="83">
        <v>1</v>
      </c>
      <c r="V290" s="6" t="s">
        <v>88</v>
      </c>
      <c r="W290" s="3">
        <f t="shared" si="13"/>
        <v>0.99823664921465971</v>
      </c>
      <c r="X290" s="1"/>
    </row>
    <row r="291" spans="1:53" s="6" customFormat="1" ht="16" customHeight="1" x14ac:dyDescent="0.2">
      <c r="A291" s="78" t="s">
        <v>767</v>
      </c>
      <c r="B291" s="42">
        <v>40603</v>
      </c>
      <c r="C291" s="43">
        <f t="shared" si="8"/>
        <v>3</v>
      </c>
      <c r="D291" s="43">
        <f>YEAR(Table1[[#This Row],[Measurement Date]])</f>
        <v>2011</v>
      </c>
      <c r="E291" s="34">
        <v>38</v>
      </c>
      <c r="F291" s="34">
        <v>1</v>
      </c>
      <c r="G291" s="6" t="s">
        <v>467</v>
      </c>
      <c r="H291" s="13" t="s">
        <v>1012</v>
      </c>
      <c r="I291" s="32" t="s">
        <v>157</v>
      </c>
      <c r="J291" s="101" t="s">
        <v>145</v>
      </c>
      <c r="K291" s="102"/>
      <c r="L291" s="102">
        <v>12.4</v>
      </c>
      <c r="M291" s="102">
        <f>L291</f>
        <v>12.4</v>
      </c>
      <c r="N291" s="102">
        <v>0.70000000000000007</v>
      </c>
      <c r="O291" s="102">
        <v>1.05</v>
      </c>
      <c r="P291" s="103" t="s">
        <v>46</v>
      </c>
      <c r="Q291" s="102">
        <v>1.9359999999999999</v>
      </c>
      <c r="R291" s="102"/>
      <c r="S291" s="102">
        <v>8.9600000000000009</v>
      </c>
      <c r="T291" s="102">
        <v>0.71499999999999997</v>
      </c>
      <c r="U291" s="102">
        <v>1</v>
      </c>
      <c r="V291" s="32" t="s">
        <v>1</v>
      </c>
      <c r="W291" s="153">
        <f t="shared" si="13"/>
        <v>1.0002250322580644</v>
      </c>
      <c r="X291" s="36"/>
    </row>
    <row r="292" spans="1:53" ht="16" customHeight="1" x14ac:dyDescent="0.2">
      <c r="A292" s="81" t="s">
        <v>768</v>
      </c>
      <c r="B292" s="27">
        <v>40603</v>
      </c>
      <c r="C292" s="14">
        <f t="shared" si="8"/>
        <v>3</v>
      </c>
      <c r="D292" s="14">
        <f>YEAR(Table1[[#This Row],[Measurement Date]])</f>
        <v>2011</v>
      </c>
      <c r="E292" s="25">
        <v>38</v>
      </c>
      <c r="F292" s="25">
        <v>3</v>
      </c>
      <c r="G292" s="131" t="s">
        <v>473</v>
      </c>
      <c r="H292" s="26" t="s">
        <v>477</v>
      </c>
      <c r="I292" s="13" t="s">
        <v>158</v>
      </c>
      <c r="J292" s="68" t="s">
        <v>160</v>
      </c>
      <c r="K292" s="92"/>
      <c r="L292" s="92">
        <v>19.5</v>
      </c>
      <c r="M292" s="92">
        <f>L292</f>
        <v>19.5</v>
      </c>
      <c r="N292" s="92">
        <v>0.4</v>
      </c>
      <c r="O292" s="92">
        <v>242.7</v>
      </c>
      <c r="P292" s="93" t="s">
        <v>48</v>
      </c>
      <c r="Q292" s="92">
        <v>0.65200000000000002</v>
      </c>
      <c r="R292" s="92"/>
      <c r="S292" s="92">
        <v>39</v>
      </c>
      <c r="T292" s="92">
        <v>0.76700000000000002</v>
      </c>
      <c r="U292" s="92">
        <v>1</v>
      </c>
      <c r="V292" s="13" t="s">
        <v>88</v>
      </c>
      <c r="W292" s="12">
        <f t="shared" si="13"/>
        <v>1.0001679999999999</v>
      </c>
      <c r="X292" s="18"/>
    </row>
    <row r="293" spans="1:53" ht="16" customHeight="1" x14ac:dyDescent="0.2">
      <c r="A293" s="78" t="s">
        <v>769</v>
      </c>
      <c r="B293" s="23">
        <v>40603</v>
      </c>
      <c r="C293" s="4">
        <f t="shared" si="8"/>
        <v>3</v>
      </c>
      <c r="D293" s="4">
        <f>YEAR(Table1[[#This Row],[Measurement Date]])</f>
        <v>2011</v>
      </c>
      <c r="E293" s="5">
        <v>38</v>
      </c>
      <c r="F293" s="5">
        <v>3</v>
      </c>
      <c r="G293" s="13" t="s">
        <v>1133</v>
      </c>
      <c r="H293" t="s">
        <v>464</v>
      </c>
      <c r="I293" s="6" t="s">
        <v>361</v>
      </c>
      <c r="J293" s="21" t="s">
        <v>12</v>
      </c>
      <c r="K293" s="83"/>
      <c r="L293" s="83">
        <v>43.5</v>
      </c>
      <c r="M293" s="44">
        <f>L293</f>
        <v>43.5</v>
      </c>
      <c r="N293" s="83">
        <v>2.6</v>
      </c>
      <c r="O293" s="83">
        <v>0.31240000000000001</v>
      </c>
      <c r="P293" s="95" t="s">
        <v>46</v>
      </c>
      <c r="T293" s="83"/>
      <c r="U293" s="83">
        <v>418</v>
      </c>
      <c r="V293" s="6" t="s">
        <v>1</v>
      </c>
      <c r="W293" s="4"/>
      <c r="X293" s="1"/>
    </row>
    <row r="294" spans="1:53" s="6" customFormat="1" ht="16" customHeight="1" x14ac:dyDescent="0.2">
      <c r="A294" s="81" t="s">
        <v>770</v>
      </c>
      <c r="B294" s="51">
        <v>40603</v>
      </c>
      <c r="C294" s="41">
        <f t="shared" si="8"/>
        <v>3</v>
      </c>
      <c r="D294" s="41">
        <f>YEAR(Table1[[#This Row],[Measurement Date]])</f>
        <v>2011</v>
      </c>
      <c r="E294" s="39">
        <v>38</v>
      </c>
      <c r="F294" s="39">
        <v>1</v>
      </c>
      <c r="G294" s="20" t="s">
        <v>463</v>
      </c>
      <c r="H294" s="20" t="s">
        <v>465</v>
      </c>
      <c r="I294" s="20" t="s">
        <v>434</v>
      </c>
      <c r="J294" s="87" t="s">
        <v>18</v>
      </c>
      <c r="K294" s="88"/>
      <c r="L294" s="88">
        <v>28.1</v>
      </c>
      <c r="M294" s="53">
        <f>L294</f>
        <v>28.1</v>
      </c>
      <c r="N294" s="88">
        <v>0.8</v>
      </c>
      <c r="O294" s="88">
        <v>0.998</v>
      </c>
      <c r="P294" s="97" t="s">
        <v>46</v>
      </c>
      <c r="Q294" s="88">
        <v>1.111</v>
      </c>
      <c r="R294" s="88"/>
      <c r="S294" s="88">
        <v>29.4</v>
      </c>
      <c r="T294" s="88">
        <v>0.85899999999999999</v>
      </c>
      <c r="U294" s="88">
        <v>1</v>
      </c>
      <c r="V294" s="20" t="s">
        <v>1</v>
      </c>
      <c r="W294" s="16">
        <f>Q294*S294*T294/(L294)</f>
        <v>0.99850037722419904</v>
      </c>
      <c r="X294" s="28"/>
    </row>
    <row r="295" spans="1:53" s="6" customFormat="1" ht="16" customHeight="1" x14ac:dyDescent="0.2">
      <c r="A295" s="78" t="s">
        <v>771</v>
      </c>
      <c r="B295" s="51">
        <v>40611</v>
      </c>
      <c r="C295" s="41">
        <f t="shared" si="8"/>
        <v>3</v>
      </c>
      <c r="D295" s="41">
        <f>YEAR(Table1[[#This Row],[Measurement Date]])</f>
        <v>2011</v>
      </c>
      <c r="E295" s="39"/>
      <c r="F295" s="39"/>
      <c r="G295" s="6" t="s">
        <v>461</v>
      </c>
      <c r="H295" s="13" t="s">
        <v>943</v>
      </c>
      <c r="I295" s="20" t="s">
        <v>974</v>
      </c>
      <c r="J295" s="87" t="s">
        <v>1</v>
      </c>
      <c r="K295" s="39"/>
      <c r="L295" s="88">
        <v>4.4000000000000004</v>
      </c>
      <c r="M295" s="39">
        <v>4.4000000000000004</v>
      </c>
      <c r="N295" s="39"/>
      <c r="O295" s="39">
        <v>2.9000000000000001E-2</v>
      </c>
      <c r="P295" s="16"/>
      <c r="Q295" s="39">
        <v>0.52500000000000002</v>
      </c>
      <c r="R295" s="39"/>
      <c r="S295" s="39">
        <v>18.145</v>
      </c>
      <c r="T295" s="39">
        <v>0.46</v>
      </c>
      <c r="U295" s="39">
        <v>1</v>
      </c>
      <c r="V295" s="20" t="s">
        <v>1</v>
      </c>
      <c r="W295" s="16">
        <f>Q295*S295*T295/(L295)</f>
        <v>0.99591306818181824</v>
      </c>
      <c r="X295" s="28"/>
    </row>
    <row r="296" spans="1:53" s="6" customFormat="1" ht="16" customHeight="1" x14ac:dyDescent="0.25">
      <c r="A296" s="81" t="s">
        <v>772</v>
      </c>
      <c r="B296" s="23">
        <v>40634</v>
      </c>
      <c r="C296" s="4">
        <f t="shared" si="8"/>
        <v>4</v>
      </c>
      <c r="D296" s="4">
        <f>YEAR(Table1[[#This Row],[Measurement Date]])</f>
        <v>2011</v>
      </c>
      <c r="E296" s="5">
        <v>41</v>
      </c>
      <c r="F296" s="5">
        <v>3</v>
      </c>
      <c r="G296" s="6" t="s">
        <v>461</v>
      </c>
      <c r="H296" s="26" t="s">
        <v>1128</v>
      </c>
      <c r="I296" s="6" t="s">
        <v>1067</v>
      </c>
      <c r="J296" s="21" t="s">
        <v>24</v>
      </c>
      <c r="K296" s="83"/>
      <c r="L296" s="83">
        <v>8.4</v>
      </c>
      <c r="M296" s="29">
        <f>L296</f>
        <v>8.4</v>
      </c>
      <c r="N296" s="83">
        <v>0.2</v>
      </c>
      <c r="O296" s="83">
        <v>0.44629999999999997</v>
      </c>
      <c r="P296" s="95" t="s">
        <v>46</v>
      </c>
      <c r="Q296" s="83">
        <v>0.66100000000000003</v>
      </c>
      <c r="R296" s="83"/>
      <c r="S296" s="83">
        <v>19.5</v>
      </c>
      <c r="T296" s="83">
        <v>0.65800000000000003</v>
      </c>
      <c r="U296" s="83">
        <v>1</v>
      </c>
      <c r="V296" s="6" t="s">
        <v>165</v>
      </c>
      <c r="W296" s="3">
        <f>Q296*S296*T296/(L296)</f>
        <v>1.0096775</v>
      </c>
      <c r="X296" s="163" t="s">
        <v>951</v>
      </c>
    </row>
    <row r="297" spans="1:53" s="6" customFormat="1" ht="16" customHeight="1" x14ac:dyDescent="0.2">
      <c r="A297" s="78" t="s">
        <v>773</v>
      </c>
      <c r="B297" s="23">
        <v>40664</v>
      </c>
      <c r="C297" s="4">
        <f t="shared" si="8"/>
        <v>5</v>
      </c>
      <c r="D297" s="4">
        <f>YEAR(Table1[[#This Row],[Measurement Date]])</f>
        <v>2011</v>
      </c>
      <c r="E297" s="5">
        <v>39</v>
      </c>
      <c r="F297" s="5">
        <v>3</v>
      </c>
      <c r="G297" s="7" t="s">
        <v>473</v>
      </c>
      <c r="H297" s="6" t="s">
        <v>476</v>
      </c>
      <c r="I297" s="6" t="s">
        <v>144</v>
      </c>
      <c r="J297" s="21" t="s">
        <v>25</v>
      </c>
      <c r="K297" s="83"/>
      <c r="L297" s="83">
        <v>23.7</v>
      </c>
      <c r="M297" s="83">
        <f>L297</f>
        <v>23.7</v>
      </c>
      <c r="N297" s="83">
        <v>0.6</v>
      </c>
      <c r="O297" s="83">
        <v>100.7</v>
      </c>
      <c r="P297" s="95" t="s">
        <v>48</v>
      </c>
      <c r="Q297" s="83">
        <v>0.745</v>
      </c>
      <c r="R297" s="83"/>
      <c r="S297" s="83">
        <v>39.380000000000003</v>
      </c>
      <c r="T297" s="83">
        <v>0.80900000000000005</v>
      </c>
      <c r="U297" s="83">
        <v>1</v>
      </c>
      <c r="V297" s="6" t="s">
        <v>21</v>
      </c>
      <c r="W297" s="3">
        <f>Q297*S297*T297/(L297)</f>
        <v>1.0014566624472574</v>
      </c>
      <c r="X297" s="1"/>
    </row>
    <row r="298" spans="1:53" s="6" customFormat="1" ht="16" customHeight="1" x14ac:dyDescent="0.2">
      <c r="A298" s="81" t="s">
        <v>774</v>
      </c>
      <c r="B298" s="23">
        <v>40695</v>
      </c>
      <c r="C298" s="4">
        <f t="shared" si="8"/>
        <v>6</v>
      </c>
      <c r="D298" s="4">
        <f>YEAR(Table1[[#This Row],[Measurement Date]])</f>
        <v>2011</v>
      </c>
      <c r="E298" s="5">
        <v>39</v>
      </c>
      <c r="F298" s="5">
        <v>3</v>
      </c>
      <c r="G298" s="6" t="s">
        <v>461</v>
      </c>
      <c r="H298" s="6" t="s">
        <v>470</v>
      </c>
      <c r="I298" s="6" t="s">
        <v>136</v>
      </c>
      <c r="J298" s="21" t="s">
        <v>28</v>
      </c>
      <c r="K298" s="83"/>
      <c r="L298" s="83">
        <v>11.4</v>
      </c>
      <c r="M298" s="44">
        <v>11.4</v>
      </c>
      <c r="N298" s="83">
        <v>0.3</v>
      </c>
      <c r="O298" s="83">
        <v>0.23100000000000001</v>
      </c>
      <c r="P298" s="5" t="s">
        <v>46</v>
      </c>
      <c r="Q298" s="83">
        <v>0.74299999999999999</v>
      </c>
      <c r="R298" s="5"/>
      <c r="S298" s="83">
        <v>21.34</v>
      </c>
      <c r="T298" s="83">
        <v>0.72199999999999998</v>
      </c>
      <c r="U298" s="83">
        <v>1</v>
      </c>
      <c r="V298" s="6" t="s">
        <v>21</v>
      </c>
      <c r="W298" s="3">
        <f>Q298*S298*T298/(L298)</f>
        <v>1.0041892666666665</v>
      </c>
      <c r="X298" s="1"/>
    </row>
    <row r="299" spans="1:53" s="6" customFormat="1" ht="16" customHeight="1" x14ac:dyDescent="0.2">
      <c r="A299" s="78" t="s">
        <v>775</v>
      </c>
      <c r="B299" s="23">
        <v>40725</v>
      </c>
      <c r="C299" s="4">
        <f t="shared" si="8"/>
        <v>7</v>
      </c>
      <c r="D299" s="4">
        <f>YEAR(Table1[[#This Row],[Measurement Date]])</f>
        <v>2011</v>
      </c>
      <c r="E299" s="5">
        <v>39</v>
      </c>
      <c r="F299" s="5">
        <v>1</v>
      </c>
      <c r="G299" s="6" t="s">
        <v>467</v>
      </c>
      <c r="H299" s="6" t="s">
        <v>1012</v>
      </c>
      <c r="I299" s="6" t="s">
        <v>161</v>
      </c>
      <c r="J299" s="21" t="s">
        <v>29</v>
      </c>
      <c r="K299" s="83"/>
      <c r="L299" s="83">
        <v>12.3</v>
      </c>
      <c r="M299" s="83">
        <f>L299</f>
        <v>12.3</v>
      </c>
      <c r="N299" s="83">
        <v>0.3</v>
      </c>
      <c r="O299" s="83">
        <v>0.96199999999999997</v>
      </c>
      <c r="P299" s="95" t="s">
        <v>46</v>
      </c>
      <c r="Q299" s="83">
        <v>1.365</v>
      </c>
      <c r="R299" s="83"/>
      <c r="S299" s="83">
        <v>12.93</v>
      </c>
      <c r="T299" s="83">
        <v>0.69399999999999995</v>
      </c>
      <c r="U299" s="83">
        <v>1</v>
      </c>
      <c r="V299" s="6" t="s">
        <v>21</v>
      </c>
      <c r="W299" s="1"/>
      <c r="X299" s="1"/>
    </row>
    <row r="300" spans="1:53" s="6" customFormat="1" ht="16" customHeight="1" x14ac:dyDescent="0.2">
      <c r="A300" s="81" t="s">
        <v>776</v>
      </c>
      <c r="B300" s="27">
        <v>40725</v>
      </c>
      <c r="C300" s="14">
        <f t="shared" si="8"/>
        <v>7</v>
      </c>
      <c r="D300" s="14">
        <f>YEAR(Table1[[#This Row],[Measurement Date]])</f>
        <v>2011</v>
      </c>
      <c r="E300" s="25">
        <v>40</v>
      </c>
      <c r="F300" s="25">
        <v>1</v>
      </c>
      <c r="G300" s="6" t="s">
        <v>467</v>
      </c>
      <c r="H300" s="7" t="s">
        <v>16</v>
      </c>
      <c r="I300" s="13" t="s">
        <v>166</v>
      </c>
      <c r="J300" s="68" t="s">
        <v>22</v>
      </c>
      <c r="K300" s="92"/>
      <c r="L300" s="92">
        <v>17.299999999999997</v>
      </c>
      <c r="M300" s="49">
        <f>L300</f>
        <v>17.299999999999997</v>
      </c>
      <c r="N300" s="92">
        <v>0.5</v>
      </c>
      <c r="O300" s="92">
        <v>1.0660000000000001</v>
      </c>
      <c r="P300" s="93" t="s">
        <v>46</v>
      </c>
      <c r="Q300" s="92">
        <v>0.84199999999999997</v>
      </c>
      <c r="R300" s="92"/>
      <c r="S300" s="92">
        <v>27.202000000000002</v>
      </c>
      <c r="T300" s="92">
        <v>0.75600000000000001</v>
      </c>
      <c r="U300" s="92">
        <v>1</v>
      </c>
      <c r="V300" s="13" t="s">
        <v>1</v>
      </c>
      <c r="W300" s="12">
        <f t="shared" ref="W300:W312" si="14">Q300*S300*T300/(L300)</f>
        <v>1.000895231445087</v>
      </c>
      <c r="X300" s="159"/>
    </row>
    <row r="301" spans="1:53" s="6" customFormat="1" ht="16" customHeight="1" x14ac:dyDescent="0.2">
      <c r="A301" s="78" t="s">
        <v>777</v>
      </c>
      <c r="B301" s="23">
        <v>40756</v>
      </c>
      <c r="C301" s="4">
        <f t="shared" si="8"/>
        <v>8</v>
      </c>
      <c r="D301" s="4">
        <f>YEAR(Table1[[#This Row],[Measurement Date]])</f>
        <v>2011</v>
      </c>
      <c r="E301" s="5" t="s">
        <v>41</v>
      </c>
      <c r="F301" s="5" t="s">
        <v>41</v>
      </c>
      <c r="G301" s="6" t="s">
        <v>461</v>
      </c>
      <c r="H301" s="6" t="s">
        <v>471</v>
      </c>
      <c r="I301" s="6" t="s">
        <v>403</v>
      </c>
      <c r="J301" s="21" t="s">
        <v>34</v>
      </c>
      <c r="K301" s="83"/>
      <c r="L301" s="83">
        <v>8.6</v>
      </c>
      <c r="M301" s="44">
        <v>8.6</v>
      </c>
      <c r="N301" s="83"/>
      <c r="O301" s="83">
        <v>0.10299999999999999</v>
      </c>
      <c r="P301" s="95"/>
      <c r="Q301" s="107">
        <v>1.56</v>
      </c>
      <c r="R301" s="83"/>
      <c r="S301" s="83">
        <v>8.26</v>
      </c>
      <c r="T301" s="83">
        <v>0.66800000000000004</v>
      </c>
      <c r="U301" s="83">
        <v>1</v>
      </c>
      <c r="V301" s="6" t="s">
        <v>1</v>
      </c>
      <c r="W301" s="3">
        <f t="shared" si="14"/>
        <v>1.0008814883720931</v>
      </c>
      <c r="X301" s="11"/>
    </row>
    <row r="302" spans="1:53" s="55" customFormat="1" ht="16" customHeight="1" x14ac:dyDescent="0.2">
      <c r="A302" s="78" t="s">
        <v>778</v>
      </c>
      <c r="B302" s="23">
        <v>40756</v>
      </c>
      <c r="C302" s="4">
        <f t="shared" si="8"/>
        <v>8</v>
      </c>
      <c r="D302" s="4">
        <f>YEAR(Table1[[#This Row],[Measurement Date]])</f>
        <v>2011</v>
      </c>
      <c r="E302" s="5">
        <v>39</v>
      </c>
      <c r="F302" s="5">
        <v>1</v>
      </c>
      <c r="G302" s="6" t="s">
        <v>463</v>
      </c>
      <c r="H302" s="6" t="s">
        <v>465</v>
      </c>
      <c r="I302" s="6" t="s">
        <v>434</v>
      </c>
      <c r="J302" s="21" t="s">
        <v>18</v>
      </c>
      <c r="K302" s="83"/>
      <c r="L302" s="83">
        <v>28.299999999999997</v>
      </c>
      <c r="M302" s="44">
        <f>L302</f>
        <v>28.299999999999997</v>
      </c>
      <c r="N302" s="83">
        <v>0.8</v>
      </c>
      <c r="O302" s="83">
        <v>0.99439999999999995</v>
      </c>
      <c r="P302" s="95" t="s">
        <v>46</v>
      </c>
      <c r="Q302" s="83">
        <v>1.107</v>
      </c>
      <c r="R302" s="83"/>
      <c r="S302" s="83">
        <v>29.47</v>
      </c>
      <c r="T302" s="83">
        <v>0.86699999999999999</v>
      </c>
      <c r="U302" s="83">
        <v>1</v>
      </c>
      <c r="V302" s="6" t="s">
        <v>1</v>
      </c>
      <c r="W302" s="3">
        <f t="shared" si="14"/>
        <v>0.99944849575971728</v>
      </c>
      <c r="X302" s="1"/>
      <c r="Y302" s="6"/>
      <c r="Z302" s="6"/>
      <c r="AA302" s="6"/>
      <c r="AB302" s="6"/>
      <c r="AC302" s="6"/>
      <c r="AD302" s="6"/>
      <c r="AE302" s="6"/>
      <c r="AF302" s="6"/>
      <c r="AG302" s="6"/>
      <c r="AH302" s="6"/>
      <c r="AI302" s="6"/>
      <c r="AJ302" s="6"/>
      <c r="AK302" s="6"/>
      <c r="AL302" s="6"/>
      <c r="AM302" s="6"/>
      <c r="AN302" s="6"/>
      <c r="AO302" s="6"/>
      <c r="AP302" s="6"/>
      <c r="AQ302" s="6"/>
      <c r="AR302" s="6"/>
      <c r="AS302" s="6"/>
      <c r="AT302" s="6"/>
      <c r="AU302" s="6"/>
      <c r="AV302" s="6"/>
      <c r="AW302" s="6"/>
      <c r="AX302" s="6"/>
      <c r="AY302" s="6"/>
      <c r="AZ302" s="6"/>
      <c r="BA302" s="6"/>
    </row>
    <row r="303" spans="1:53" s="55" customFormat="1" ht="16" customHeight="1" x14ac:dyDescent="0.2">
      <c r="A303" s="78" t="s">
        <v>779</v>
      </c>
      <c r="B303" s="51">
        <v>40787</v>
      </c>
      <c r="C303" s="41">
        <f t="shared" si="8"/>
        <v>9</v>
      </c>
      <c r="D303" s="41">
        <f>YEAR(Table1[[#This Row],[Measurement Date]])</f>
        <v>2011</v>
      </c>
      <c r="E303" s="5"/>
      <c r="F303" s="5"/>
      <c r="G303" s="13" t="s">
        <v>461</v>
      </c>
      <c r="H303" s="32" t="s">
        <v>943</v>
      </c>
      <c r="I303" s="6" t="s">
        <v>1002</v>
      </c>
      <c r="J303" s="87" t="s">
        <v>972</v>
      </c>
      <c r="K303" s="5"/>
      <c r="L303" s="88">
        <v>5.0999999999999996</v>
      </c>
      <c r="M303" s="53">
        <v>5.0999999999999996</v>
      </c>
      <c r="N303" s="5"/>
      <c r="O303" s="5"/>
      <c r="P303" s="3"/>
      <c r="Q303" s="5"/>
      <c r="R303" s="5"/>
      <c r="S303" s="5"/>
      <c r="T303" s="5"/>
      <c r="U303" s="5"/>
      <c r="V303" s="6"/>
      <c r="W303" s="3">
        <f t="shared" si="14"/>
        <v>0</v>
      </c>
      <c r="X303" s="1"/>
      <c r="Y303" s="6"/>
      <c r="Z303" s="6"/>
      <c r="AA303" s="6"/>
      <c r="AB303" s="6"/>
      <c r="AC303" s="6"/>
      <c r="AD303" s="6"/>
      <c r="AE303" s="6"/>
      <c r="AF303" s="6"/>
      <c r="AG303" s="6"/>
      <c r="AH303" s="6"/>
      <c r="AI303" s="6"/>
      <c r="AJ303" s="6"/>
      <c r="AK303" s="6"/>
      <c r="AL303" s="6"/>
      <c r="AM303" s="6"/>
      <c r="AN303" s="6"/>
      <c r="AO303" s="6"/>
      <c r="AP303" s="6"/>
      <c r="AQ303" s="6"/>
      <c r="AR303" s="6"/>
      <c r="AS303" s="6"/>
      <c r="AT303" s="6"/>
      <c r="AU303" s="6"/>
      <c r="AV303" s="6"/>
      <c r="AW303" s="6"/>
      <c r="AX303" s="6"/>
      <c r="AY303" s="6"/>
      <c r="AZ303" s="6"/>
      <c r="BA303" s="6"/>
    </row>
    <row r="304" spans="1:53" s="113" customFormat="1" ht="16" customHeight="1" x14ac:dyDescent="0.2">
      <c r="A304" s="59" t="s">
        <v>781</v>
      </c>
      <c r="B304" s="51">
        <v>40787</v>
      </c>
      <c r="C304" s="41">
        <f t="shared" si="8"/>
        <v>9</v>
      </c>
      <c r="D304" s="41">
        <f>YEAR(Table1[[#This Row],[Measurement Date]])</f>
        <v>2011</v>
      </c>
      <c r="E304" s="39">
        <v>39</v>
      </c>
      <c r="F304" s="39">
        <v>3</v>
      </c>
      <c r="G304" s="6" t="s">
        <v>1133</v>
      </c>
      <c r="H304" s="6" t="s">
        <v>1132</v>
      </c>
      <c r="I304" s="20" t="s">
        <v>386</v>
      </c>
      <c r="J304" s="87" t="s">
        <v>2</v>
      </c>
      <c r="K304" s="88"/>
      <c r="L304" s="88">
        <v>36.9</v>
      </c>
      <c r="M304" s="53">
        <f>L304</f>
        <v>36.9</v>
      </c>
      <c r="N304" s="88">
        <v>1.5</v>
      </c>
      <c r="O304" s="88">
        <v>0.89100000000000001</v>
      </c>
      <c r="P304" s="39" t="s">
        <v>46</v>
      </c>
      <c r="Q304" s="88">
        <v>3.0059999999999998</v>
      </c>
      <c r="R304" s="88"/>
      <c r="S304" s="88">
        <v>14.05</v>
      </c>
      <c r="T304" s="88">
        <v>0.875</v>
      </c>
      <c r="U304" s="88">
        <v>1</v>
      </c>
      <c r="V304" s="20" t="s">
        <v>21</v>
      </c>
      <c r="W304" s="16">
        <f t="shared" si="14"/>
        <v>1.0014908536585365</v>
      </c>
      <c r="X304" s="28"/>
      <c r="Y304" s="6"/>
      <c r="Z304" s="6"/>
      <c r="AA304" s="6"/>
      <c r="AB304" s="6"/>
      <c r="AC304" s="6"/>
      <c r="AD304" s="6"/>
      <c r="AE304" s="6"/>
      <c r="AF304" s="6"/>
      <c r="AG304" s="6"/>
      <c r="AH304" s="6"/>
      <c r="AI304" s="6"/>
      <c r="AJ304" s="6"/>
      <c r="AK304" s="6"/>
      <c r="AL304" s="6"/>
      <c r="AM304" s="6"/>
      <c r="AN304" s="6"/>
      <c r="AO304" s="6"/>
      <c r="AP304" s="6"/>
      <c r="AQ304" s="6"/>
      <c r="AR304" s="6"/>
      <c r="AS304" s="6"/>
      <c r="AT304" s="6"/>
      <c r="AU304" s="6"/>
      <c r="AV304" s="6"/>
      <c r="AW304" s="6"/>
      <c r="AX304" s="6"/>
      <c r="AY304" s="6"/>
      <c r="AZ304" s="6"/>
      <c r="BA304" s="6"/>
    </row>
    <row r="305" spans="1:53" s="9" customFormat="1" ht="16" customHeight="1" x14ac:dyDescent="0.2">
      <c r="A305" s="137" t="s">
        <v>780</v>
      </c>
      <c r="B305" s="27">
        <v>40787</v>
      </c>
      <c r="C305" s="14">
        <f t="shared" si="8"/>
        <v>9</v>
      </c>
      <c r="D305" s="14">
        <f>YEAR(Table1[[#This Row],[Measurement Date]])</f>
        <v>2011</v>
      </c>
      <c r="E305" s="25">
        <v>39</v>
      </c>
      <c r="F305" s="25">
        <v>1</v>
      </c>
      <c r="G305" s="6" t="s">
        <v>461</v>
      </c>
      <c r="H305" t="s">
        <v>470</v>
      </c>
      <c r="I305" s="13" t="s">
        <v>136</v>
      </c>
      <c r="J305" s="68" t="s">
        <v>2</v>
      </c>
      <c r="K305" s="92"/>
      <c r="L305" s="33">
        <v>11</v>
      </c>
      <c r="M305" s="33">
        <v>11</v>
      </c>
      <c r="N305" s="92">
        <v>0.3</v>
      </c>
      <c r="O305" s="92">
        <v>1.0069999999999999</v>
      </c>
      <c r="P305" s="93" t="s">
        <v>47</v>
      </c>
      <c r="Q305" s="92">
        <v>0.71399999999999997</v>
      </c>
      <c r="R305" s="92"/>
      <c r="S305" s="92">
        <v>21.93</v>
      </c>
      <c r="T305" s="92">
        <v>0.70299999999999996</v>
      </c>
      <c r="U305" s="92">
        <v>1</v>
      </c>
      <c r="V305" s="13" t="s">
        <v>21</v>
      </c>
      <c r="W305" s="12">
        <f t="shared" si="14"/>
        <v>1.0006898236363635</v>
      </c>
      <c r="X305" s="18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</row>
    <row r="306" spans="1:53" ht="16" customHeight="1" x14ac:dyDescent="0.2">
      <c r="A306" s="81" t="s">
        <v>782</v>
      </c>
      <c r="B306" s="23">
        <v>40817</v>
      </c>
      <c r="C306" s="4">
        <f t="shared" si="8"/>
        <v>10</v>
      </c>
      <c r="D306" s="4">
        <f>YEAR(Table1[[#This Row],[Measurement Date]])</f>
        <v>2011</v>
      </c>
      <c r="E306" s="5">
        <v>39</v>
      </c>
      <c r="F306" s="5">
        <v>1</v>
      </c>
      <c r="G306" s="6" t="s">
        <v>461</v>
      </c>
      <c r="H306" s="6" t="s">
        <v>939</v>
      </c>
      <c r="I306" s="6" t="s">
        <v>171</v>
      </c>
      <c r="J306" s="21" t="s">
        <v>11</v>
      </c>
      <c r="K306" s="83"/>
      <c r="L306" s="44">
        <v>10</v>
      </c>
      <c r="M306" s="44">
        <v>10</v>
      </c>
      <c r="N306" s="83">
        <v>0.3</v>
      </c>
      <c r="O306" s="83">
        <v>1.0209999999999999</v>
      </c>
      <c r="P306" s="95" t="s">
        <v>46</v>
      </c>
      <c r="Q306" s="83">
        <v>0.89900000000000002</v>
      </c>
      <c r="R306" s="83"/>
      <c r="S306" s="83">
        <v>16.75</v>
      </c>
      <c r="T306" s="83">
        <v>0.66100000000000003</v>
      </c>
      <c r="U306" s="83">
        <v>1</v>
      </c>
      <c r="V306" s="6" t="s">
        <v>21</v>
      </c>
      <c r="W306" s="3">
        <f t="shared" si="14"/>
        <v>0.99535032500000009</v>
      </c>
      <c r="X306" s="1" t="s">
        <v>280</v>
      </c>
    </row>
    <row r="307" spans="1:53" ht="16" customHeight="1" x14ac:dyDescent="0.2">
      <c r="A307" s="78" t="s">
        <v>783</v>
      </c>
      <c r="B307" s="42">
        <v>40878</v>
      </c>
      <c r="C307" s="43">
        <f t="shared" si="8"/>
        <v>12</v>
      </c>
      <c r="D307" s="43">
        <f>YEAR(Table1[[#This Row],[Measurement Date]])</f>
        <v>2011</v>
      </c>
      <c r="E307" s="5" t="s">
        <v>41</v>
      </c>
      <c r="F307" s="5" t="s">
        <v>41</v>
      </c>
      <c r="G307" s="6" t="s">
        <v>461</v>
      </c>
      <c r="H307" s="6" t="s">
        <v>471</v>
      </c>
      <c r="I307" s="6" t="s">
        <v>402</v>
      </c>
      <c r="J307" s="101" t="s">
        <v>20</v>
      </c>
      <c r="K307" s="83"/>
      <c r="L307" s="102">
        <v>9.8000000000000007</v>
      </c>
      <c r="M307" s="72">
        <v>9.8000000000000007</v>
      </c>
      <c r="N307" s="83"/>
      <c r="O307" s="118">
        <v>8.0199999999999994E-2</v>
      </c>
      <c r="P307" s="95"/>
      <c r="Q307" s="118">
        <v>1.3959999999999999</v>
      </c>
      <c r="R307" s="83"/>
      <c r="S307" s="118">
        <v>10.7</v>
      </c>
      <c r="T307" s="83">
        <v>0.65200000000000002</v>
      </c>
      <c r="U307" s="83">
        <v>1</v>
      </c>
      <c r="V307" s="6" t="s">
        <v>1</v>
      </c>
      <c r="W307" s="3">
        <f t="shared" si="14"/>
        <v>0.99378106122448961</v>
      </c>
      <c r="X307" s="1"/>
    </row>
    <row r="308" spans="1:53" ht="16" customHeight="1" x14ac:dyDescent="0.2">
      <c r="A308" s="78" t="s">
        <v>784</v>
      </c>
      <c r="B308" s="42">
        <v>40909</v>
      </c>
      <c r="C308" s="43">
        <f t="shared" si="8"/>
        <v>1</v>
      </c>
      <c r="D308" s="43">
        <f>YEAR(Table1[[#This Row],[Measurement Date]])</f>
        <v>2012</v>
      </c>
      <c r="E308" s="5">
        <v>40</v>
      </c>
      <c r="F308" s="5">
        <v>3</v>
      </c>
      <c r="G308" s="6" t="s">
        <v>461</v>
      </c>
      <c r="H308" s="6" t="s">
        <v>471</v>
      </c>
      <c r="I308" s="6" t="s">
        <v>167</v>
      </c>
      <c r="J308" s="101" t="s">
        <v>168</v>
      </c>
      <c r="K308" s="83"/>
      <c r="L308" s="102">
        <v>10.6</v>
      </c>
      <c r="M308" s="46">
        <v>10.6</v>
      </c>
      <c r="N308" s="83">
        <v>0.3</v>
      </c>
      <c r="O308" s="83">
        <v>0.10299999999999999</v>
      </c>
      <c r="P308" s="95" t="s">
        <v>46</v>
      </c>
      <c r="Q308" s="83">
        <v>1.5306</v>
      </c>
      <c r="R308" s="83"/>
      <c r="S308" s="83">
        <v>10.08</v>
      </c>
      <c r="T308" s="83">
        <v>0.68500000000000005</v>
      </c>
      <c r="U308" s="83">
        <v>1</v>
      </c>
      <c r="V308" s="6" t="s">
        <v>1</v>
      </c>
      <c r="W308" s="3">
        <f t="shared" si="14"/>
        <v>0.99702706415094344</v>
      </c>
      <c r="X308" s="1"/>
    </row>
    <row r="309" spans="1:53" ht="16" customHeight="1" x14ac:dyDescent="0.2">
      <c r="A309" s="78" t="s">
        <v>785</v>
      </c>
      <c r="B309" s="42">
        <v>40940</v>
      </c>
      <c r="C309" s="43">
        <f t="shared" si="8"/>
        <v>2</v>
      </c>
      <c r="D309" s="43">
        <f>YEAR(Table1[[#This Row],[Measurement Date]])</f>
        <v>2012</v>
      </c>
      <c r="E309" s="5">
        <v>40</v>
      </c>
      <c r="F309" s="5">
        <v>3</v>
      </c>
      <c r="G309" s="26" t="s">
        <v>473</v>
      </c>
      <c r="H309" s="6" t="s">
        <v>476</v>
      </c>
      <c r="I309" s="6" t="s">
        <v>244</v>
      </c>
      <c r="J309" s="101" t="s">
        <v>31</v>
      </c>
      <c r="K309" s="83"/>
      <c r="L309" s="102">
        <v>23.9</v>
      </c>
      <c r="M309" s="102">
        <f>L309</f>
        <v>23.9</v>
      </c>
      <c r="N309" s="83">
        <v>0.6</v>
      </c>
      <c r="O309" s="83">
        <v>102.7</v>
      </c>
      <c r="P309" s="95" t="s">
        <v>48</v>
      </c>
      <c r="Q309" s="83">
        <v>0.748</v>
      </c>
      <c r="R309" s="83"/>
      <c r="S309" s="83">
        <v>38.89</v>
      </c>
      <c r="T309" s="83">
        <v>0.82199999999999995</v>
      </c>
      <c r="U309" s="83">
        <v>1</v>
      </c>
      <c r="V309" s="6" t="s">
        <v>21</v>
      </c>
      <c r="W309" s="3">
        <f t="shared" si="14"/>
        <v>1.0004916251046025</v>
      </c>
      <c r="X309" s="1"/>
    </row>
    <row r="310" spans="1:53" s="6" customFormat="1" ht="16" customHeight="1" x14ac:dyDescent="0.2">
      <c r="A310" s="81" t="s">
        <v>786</v>
      </c>
      <c r="B310" s="42">
        <v>40940</v>
      </c>
      <c r="C310" s="43">
        <f t="shared" si="8"/>
        <v>2</v>
      </c>
      <c r="D310" s="43">
        <f>YEAR(Table1[[#This Row],[Measurement Date]])</f>
        <v>2012</v>
      </c>
      <c r="E310" s="34">
        <v>40</v>
      </c>
      <c r="F310" s="34">
        <v>1</v>
      </c>
      <c r="G310" s="20" t="s">
        <v>1133</v>
      </c>
      <c r="H310" t="s">
        <v>1132</v>
      </c>
      <c r="I310" s="32" t="s">
        <v>376</v>
      </c>
      <c r="J310" s="101" t="s">
        <v>2</v>
      </c>
      <c r="K310" s="102"/>
      <c r="L310" s="102">
        <v>37.5</v>
      </c>
      <c r="M310" s="46">
        <f>L310</f>
        <v>37.5</v>
      </c>
      <c r="N310" s="102">
        <v>1.3</v>
      </c>
      <c r="O310" s="102">
        <v>1.046</v>
      </c>
      <c r="P310" s="103" t="s">
        <v>46</v>
      </c>
      <c r="Q310" s="102">
        <v>3.0150000000000001</v>
      </c>
      <c r="R310" s="102"/>
      <c r="S310" s="102">
        <v>14.56</v>
      </c>
      <c r="T310" s="102">
        <v>0.85499999999999998</v>
      </c>
      <c r="U310" s="102">
        <v>1</v>
      </c>
      <c r="V310" s="32" t="s">
        <v>21</v>
      </c>
      <c r="W310" s="153">
        <f t="shared" si="14"/>
        <v>1.0008835200000001</v>
      </c>
      <c r="X310" s="36"/>
    </row>
    <row r="311" spans="1:53" s="6" customFormat="1" ht="16" customHeight="1" x14ac:dyDescent="0.2">
      <c r="A311" s="78" t="s">
        <v>787</v>
      </c>
      <c r="B311" s="23">
        <v>40940</v>
      </c>
      <c r="C311" s="4">
        <f t="shared" si="8"/>
        <v>2</v>
      </c>
      <c r="D311" s="4">
        <f>YEAR(Table1[[#This Row],[Measurement Date]])</f>
        <v>2012</v>
      </c>
      <c r="E311" s="5">
        <v>40</v>
      </c>
      <c r="F311" s="5">
        <v>3</v>
      </c>
      <c r="G311" s="6" t="s">
        <v>461</v>
      </c>
      <c r="H311" s="26" t="s">
        <v>1128</v>
      </c>
      <c r="I311" s="6" t="s">
        <v>159</v>
      </c>
      <c r="J311" s="21" t="s">
        <v>24</v>
      </c>
      <c r="K311" s="83"/>
      <c r="L311" s="83">
        <v>11.1</v>
      </c>
      <c r="M311" s="29">
        <f>L311</f>
        <v>11.1</v>
      </c>
      <c r="N311" s="83">
        <v>0.3</v>
      </c>
      <c r="O311" s="83">
        <v>0.4496</v>
      </c>
      <c r="P311" s="95" t="s">
        <v>46</v>
      </c>
      <c r="Q311" s="83">
        <v>0.45979999999999999</v>
      </c>
      <c r="R311" s="83"/>
      <c r="S311" s="83">
        <v>34.54</v>
      </c>
      <c r="T311" s="83">
        <v>0.69799999999999995</v>
      </c>
      <c r="U311" s="83">
        <v>1</v>
      </c>
      <c r="V311" s="6" t="s">
        <v>165</v>
      </c>
      <c r="W311" s="3">
        <f t="shared" si="14"/>
        <v>0.99867400144144136</v>
      </c>
      <c r="X311" s="163"/>
    </row>
    <row r="312" spans="1:53" s="6" customFormat="1" ht="16" customHeight="1" x14ac:dyDescent="0.2">
      <c r="A312" s="81" t="s">
        <v>788</v>
      </c>
      <c r="B312" s="51">
        <v>40975</v>
      </c>
      <c r="C312" s="41">
        <f t="shared" si="8"/>
        <v>3</v>
      </c>
      <c r="D312" s="41">
        <f>YEAR(Table1[[#This Row],[Measurement Date]])</f>
        <v>2012</v>
      </c>
      <c r="E312" s="39"/>
      <c r="F312" s="39"/>
      <c r="G312" s="6" t="s">
        <v>461</v>
      </c>
      <c r="H312" s="6" t="s">
        <v>943</v>
      </c>
      <c r="I312" s="20" t="s">
        <v>973</v>
      </c>
      <c r="J312" s="87" t="s">
        <v>972</v>
      </c>
      <c r="K312" s="39"/>
      <c r="L312" s="88">
        <v>7</v>
      </c>
      <c r="M312" s="39">
        <v>7</v>
      </c>
      <c r="N312" s="39">
        <v>0.2</v>
      </c>
      <c r="O312" s="39">
        <v>4.53E-2</v>
      </c>
      <c r="P312" s="16"/>
      <c r="Q312" s="39">
        <v>0.60499999999999998</v>
      </c>
      <c r="R312" s="39"/>
      <c r="S312" s="39"/>
      <c r="T312" s="39">
        <v>0.57999999999999996</v>
      </c>
      <c r="U312" s="39">
        <v>1</v>
      </c>
      <c r="V312" s="20" t="s">
        <v>165</v>
      </c>
      <c r="W312" s="16">
        <f t="shared" si="14"/>
        <v>0</v>
      </c>
      <c r="X312" s="28"/>
    </row>
    <row r="313" spans="1:53" s="6" customFormat="1" ht="16" customHeight="1" x14ac:dyDescent="0.2">
      <c r="A313" s="78" t="s">
        <v>789</v>
      </c>
      <c r="B313" s="42">
        <v>41000</v>
      </c>
      <c r="C313" s="43">
        <f t="shared" si="8"/>
        <v>4</v>
      </c>
      <c r="D313" s="43">
        <f>YEAR(Table1[[#This Row],[Measurement Date]])</f>
        <v>2012</v>
      </c>
      <c r="E313" s="34">
        <v>41</v>
      </c>
      <c r="F313" s="34">
        <v>4</v>
      </c>
      <c r="G313" s="166" t="s">
        <v>1133</v>
      </c>
      <c r="H313" s="133" t="s">
        <v>464</v>
      </c>
      <c r="I313" s="32" t="s">
        <v>371</v>
      </c>
      <c r="J313" s="101" t="s">
        <v>2</v>
      </c>
      <c r="K313" s="102"/>
      <c r="L313" s="102">
        <v>43.5</v>
      </c>
      <c r="M313" s="46">
        <f>L313</f>
        <v>43.5</v>
      </c>
      <c r="N313" s="102">
        <v>2.6</v>
      </c>
      <c r="O313" s="102">
        <v>0.16700000000000001</v>
      </c>
      <c r="P313" s="103" t="s">
        <v>47</v>
      </c>
      <c r="Q313" s="34"/>
      <c r="R313" s="34"/>
      <c r="S313" s="34"/>
      <c r="T313" s="102"/>
      <c r="U313" s="102">
        <v>306</v>
      </c>
      <c r="V313" s="32" t="s">
        <v>88</v>
      </c>
      <c r="W313" s="43"/>
      <c r="X313" s="36"/>
    </row>
    <row r="314" spans="1:53" ht="16" customHeight="1" x14ac:dyDescent="0.2">
      <c r="A314" s="81" t="s">
        <v>790</v>
      </c>
      <c r="B314" s="23">
        <v>41030</v>
      </c>
      <c r="C314" s="4">
        <f t="shared" si="8"/>
        <v>5</v>
      </c>
      <c r="D314" s="4">
        <f>YEAR(Table1[[#This Row],[Measurement Date]])</f>
        <v>2012</v>
      </c>
      <c r="E314" s="5">
        <v>40</v>
      </c>
      <c r="F314" s="5">
        <v>1</v>
      </c>
      <c r="G314" s="6" t="s">
        <v>463</v>
      </c>
      <c r="H314" s="6" t="s">
        <v>465</v>
      </c>
      <c r="I314" s="6" t="s">
        <v>434</v>
      </c>
      <c r="J314" s="21" t="s">
        <v>18</v>
      </c>
      <c r="K314" s="83"/>
      <c r="L314" s="83">
        <v>28.799999999999997</v>
      </c>
      <c r="M314" s="44">
        <f>L314</f>
        <v>28.799999999999997</v>
      </c>
      <c r="N314" s="83">
        <v>0.89999999999999991</v>
      </c>
      <c r="O314" s="83">
        <v>0.99270000000000003</v>
      </c>
      <c r="P314" s="95" t="s">
        <v>46</v>
      </c>
      <c r="Q314" s="83">
        <v>1.1220000000000001</v>
      </c>
      <c r="R314" s="83"/>
      <c r="S314" s="83">
        <v>29.68</v>
      </c>
      <c r="T314" s="83">
        <v>0.86499999999999999</v>
      </c>
      <c r="U314" s="83">
        <v>1</v>
      </c>
      <c r="V314" s="6" t="s">
        <v>1</v>
      </c>
      <c r="W314" s="3">
        <f>Q314*S314*T314/(L314)</f>
        <v>1.0001850833333334</v>
      </c>
      <c r="X314" s="1"/>
    </row>
    <row r="315" spans="1:53" ht="16" customHeight="1" x14ac:dyDescent="0.2">
      <c r="A315" s="78" t="s">
        <v>791</v>
      </c>
      <c r="B315" s="51">
        <v>41061</v>
      </c>
      <c r="C315" s="41">
        <f t="shared" si="8"/>
        <v>6</v>
      </c>
      <c r="D315" s="41">
        <v>2012</v>
      </c>
      <c r="E315" s="41">
        <v>40</v>
      </c>
      <c r="F315" s="39">
        <v>1</v>
      </c>
      <c r="G315" s="1" t="s">
        <v>467</v>
      </c>
      <c r="H315" s="1" t="s">
        <v>468</v>
      </c>
      <c r="I315" s="32" t="s">
        <v>263</v>
      </c>
      <c r="J315" s="73" t="s">
        <v>1014</v>
      </c>
      <c r="K315" s="39"/>
      <c r="L315" s="39">
        <v>10.1</v>
      </c>
      <c r="M315" s="39">
        <v>10.1</v>
      </c>
      <c r="N315" s="39">
        <v>0.3</v>
      </c>
      <c r="O315" s="39">
        <v>1.036</v>
      </c>
      <c r="P315" s="39" t="s">
        <v>46</v>
      </c>
      <c r="Q315" s="39">
        <v>0.88600000000000001</v>
      </c>
      <c r="R315" s="39"/>
      <c r="S315" s="39">
        <v>16.75</v>
      </c>
      <c r="T315" s="39">
        <v>0.67</v>
      </c>
      <c r="U315" s="39">
        <v>1</v>
      </c>
      <c r="V315" s="28" t="s">
        <v>1</v>
      </c>
      <c r="W315" s="16"/>
      <c r="X315" s="16"/>
    </row>
    <row r="316" spans="1:53" s="6" customFormat="1" ht="16" customHeight="1" x14ac:dyDescent="0.2">
      <c r="A316" s="81" t="s">
        <v>792</v>
      </c>
      <c r="B316" s="47">
        <v>41091</v>
      </c>
      <c r="C316" s="52">
        <f t="shared" si="8"/>
        <v>7</v>
      </c>
      <c r="D316" s="52">
        <f>YEAR(Table1[[#This Row],[Measurement Date]])</f>
        <v>2012</v>
      </c>
      <c r="E316" s="34">
        <v>41</v>
      </c>
      <c r="F316" s="34">
        <v>1</v>
      </c>
      <c r="G316" s="6" t="s">
        <v>467</v>
      </c>
      <c r="H316" s="6" t="s">
        <v>1012</v>
      </c>
      <c r="I316" s="32" t="s">
        <v>157</v>
      </c>
      <c r="J316" s="101" t="s">
        <v>6</v>
      </c>
      <c r="K316" s="102"/>
      <c r="L316" s="102">
        <v>13.4</v>
      </c>
      <c r="M316" s="119">
        <f>L316</f>
        <v>13.4</v>
      </c>
      <c r="N316" s="102">
        <v>0.4</v>
      </c>
      <c r="O316" s="102">
        <v>1.006</v>
      </c>
      <c r="P316" s="103" t="s">
        <v>46</v>
      </c>
      <c r="Q316" s="102">
        <v>1.9630000000000001</v>
      </c>
      <c r="R316" s="102"/>
      <c r="S316" s="102">
        <v>9.52</v>
      </c>
      <c r="T316" s="102">
        <v>0.71899999999999997</v>
      </c>
      <c r="U316" s="102">
        <v>1</v>
      </c>
      <c r="V316" s="32" t="s">
        <v>1</v>
      </c>
      <c r="W316" s="157">
        <f t="shared" ref="W316:W325" si="15">Q316*S316*T316/(L316)</f>
        <v>1.00272383880597</v>
      </c>
      <c r="X316" s="36" t="s">
        <v>269</v>
      </c>
    </row>
    <row r="317" spans="1:53" s="6" customFormat="1" ht="16" customHeight="1" x14ac:dyDescent="0.2">
      <c r="A317" s="78" t="s">
        <v>793</v>
      </c>
      <c r="B317" s="23">
        <v>41122</v>
      </c>
      <c r="C317" s="4">
        <f t="shared" si="8"/>
        <v>8</v>
      </c>
      <c r="D317" s="4">
        <f>YEAR(Table1[[#This Row],[Measurement Date]])</f>
        <v>2012</v>
      </c>
      <c r="E317" s="5" t="s">
        <v>41</v>
      </c>
      <c r="F317" s="5" t="s">
        <v>41</v>
      </c>
      <c r="G317" s="7" t="s">
        <v>473</v>
      </c>
      <c r="H317" s="6" t="s">
        <v>465</v>
      </c>
      <c r="I317" s="6" t="s">
        <v>201</v>
      </c>
      <c r="J317" s="21" t="s">
        <v>3</v>
      </c>
      <c r="K317" s="83"/>
      <c r="L317" s="83">
        <v>19.600000000000001</v>
      </c>
      <c r="M317" s="83">
        <f>L317</f>
        <v>19.600000000000001</v>
      </c>
      <c r="N317" s="83">
        <v>0</v>
      </c>
      <c r="O317" s="83">
        <v>242.6</v>
      </c>
      <c r="P317" s="95"/>
      <c r="Q317" s="83">
        <v>0.66500000000000004</v>
      </c>
      <c r="R317" s="83"/>
      <c r="S317" s="83">
        <v>37.6</v>
      </c>
      <c r="T317" s="83">
        <v>0.78200000000000003</v>
      </c>
      <c r="U317" s="83">
        <v>1</v>
      </c>
      <c r="V317" s="6" t="s">
        <v>1</v>
      </c>
      <c r="W317" s="3">
        <f t="shared" si="15"/>
        <v>0.9976085714285714</v>
      </c>
      <c r="X317" s="1"/>
    </row>
    <row r="318" spans="1:53" s="6" customFormat="1" ht="16" customHeight="1" x14ac:dyDescent="0.2">
      <c r="A318" s="78" t="s">
        <v>796</v>
      </c>
      <c r="B318" s="51">
        <v>41153</v>
      </c>
      <c r="C318" s="41">
        <f t="shared" si="8"/>
        <v>9</v>
      </c>
      <c r="D318" s="41">
        <f>YEAR(Table1[[#This Row],[Measurement Date]])</f>
        <v>2012</v>
      </c>
      <c r="E318" s="39">
        <v>41</v>
      </c>
      <c r="F318" s="39">
        <v>1</v>
      </c>
      <c r="G318" s="166" t="s">
        <v>1133</v>
      </c>
      <c r="H318" s="55" t="s">
        <v>1132</v>
      </c>
      <c r="I318" s="20" t="s">
        <v>376</v>
      </c>
      <c r="J318" s="87" t="s">
        <v>2</v>
      </c>
      <c r="K318" s="88"/>
      <c r="L318" s="88">
        <v>37.700000000000003</v>
      </c>
      <c r="M318" s="53">
        <f>L318</f>
        <v>37.700000000000003</v>
      </c>
      <c r="N318" s="88">
        <v>1.2</v>
      </c>
      <c r="O318" s="88">
        <v>1.0469999999999999</v>
      </c>
      <c r="P318" s="97" t="s">
        <v>46</v>
      </c>
      <c r="Q318" s="88">
        <v>3.0139999999999998</v>
      </c>
      <c r="R318" s="88"/>
      <c r="S318" s="88">
        <v>14.57</v>
      </c>
      <c r="T318" s="88">
        <v>0.86</v>
      </c>
      <c r="U318" s="88">
        <v>1</v>
      </c>
      <c r="V318" s="20" t="s">
        <v>21</v>
      </c>
      <c r="W318" s="16">
        <f t="shared" si="15"/>
        <v>1.0017512679045091</v>
      </c>
      <c r="X318" s="28"/>
    </row>
    <row r="319" spans="1:53" s="6" customFormat="1" ht="16" customHeight="1" x14ac:dyDescent="0.2">
      <c r="A319" s="59" t="s">
        <v>794</v>
      </c>
      <c r="B319" s="27">
        <v>41153</v>
      </c>
      <c r="C319" s="14">
        <f t="shared" si="8"/>
        <v>9</v>
      </c>
      <c r="D319" s="14">
        <f>YEAR(Table1[[#This Row],[Measurement Date]])</f>
        <v>2012</v>
      </c>
      <c r="E319" s="25" t="s">
        <v>41</v>
      </c>
      <c r="F319" s="25" t="s">
        <v>41</v>
      </c>
      <c r="G319" s="7" t="s">
        <v>473</v>
      </c>
      <c r="H319" s="6" t="s">
        <v>465</v>
      </c>
      <c r="I319" s="13" t="s">
        <v>201</v>
      </c>
      <c r="J319" s="68" t="s">
        <v>3</v>
      </c>
      <c r="K319" s="92"/>
      <c r="L319" s="92">
        <v>19.900000000000002</v>
      </c>
      <c r="M319" s="92">
        <f>L319</f>
        <v>19.900000000000002</v>
      </c>
      <c r="N319" s="92">
        <v>0</v>
      </c>
      <c r="O319" s="92">
        <v>242.6</v>
      </c>
      <c r="P319" s="93"/>
      <c r="Q319" s="92">
        <v>0.66600000000000004</v>
      </c>
      <c r="R319" s="92"/>
      <c r="S319" s="92">
        <v>38.200000000000003</v>
      </c>
      <c r="T319" s="92">
        <v>0.78300000000000003</v>
      </c>
      <c r="U319" s="92">
        <v>1</v>
      </c>
      <c r="V319" s="13" t="s">
        <v>1</v>
      </c>
      <c r="W319" s="12">
        <f t="shared" si="15"/>
        <v>1.0010281206030149</v>
      </c>
      <c r="X319" s="18"/>
    </row>
    <row r="320" spans="1:53" s="6" customFormat="1" ht="16" customHeight="1" x14ac:dyDescent="0.2">
      <c r="A320" s="137" t="s">
        <v>795</v>
      </c>
      <c r="B320" s="23">
        <v>41153</v>
      </c>
      <c r="C320" s="4">
        <f t="shared" si="8"/>
        <v>9</v>
      </c>
      <c r="D320" s="4">
        <f>YEAR(Table1[[#This Row],[Measurement Date]])</f>
        <v>2012</v>
      </c>
      <c r="E320" s="5">
        <v>41</v>
      </c>
      <c r="F320" s="5">
        <v>1</v>
      </c>
      <c r="G320" s="6" t="s">
        <v>461</v>
      </c>
      <c r="H320" t="s">
        <v>470</v>
      </c>
      <c r="I320" s="6" t="s">
        <v>136</v>
      </c>
      <c r="J320" s="21" t="s">
        <v>2</v>
      </c>
      <c r="K320" s="83"/>
      <c r="L320" s="83">
        <v>11.899999999999999</v>
      </c>
      <c r="M320" s="44">
        <v>11.9</v>
      </c>
      <c r="N320" s="83">
        <v>0.4</v>
      </c>
      <c r="O320" s="83">
        <v>1.0049999999999999</v>
      </c>
      <c r="P320" s="95" t="s">
        <v>47</v>
      </c>
      <c r="Q320" s="83">
        <v>0.74399999999999999</v>
      </c>
      <c r="R320" s="83"/>
      <c r="S320" s="83">
        <v>22.47</v>
      </c>
      <c r="T320" s="83">
        <v>0.71199999999999997</v>
      </c>
      <c r="U320" s="83">
        <v>1</v>
      </c>
      <c r="V320" s="6" t="s">
        <v>21</v>
      </c>
      <c r="W320" s="3">
        <f t="shared" si="15"/>
        <v>1.0002511058823529</v>
      </c>
      <c r="X320" s="1"/>
    </row>
    <row r="321" spans="1:53" s="8" customFormat="1" ht="1" customHeight="1" x14ac:dyDescent="0.2">
      <c r="A321" s="81" t="s">
        <v>797</v>
      </c>
      <c r="B321" s="47">
        <v>41153</v>
      </c>
      <c r="C321" s="52">
        <f t="shared" si="8"/>
        <v>9</v>
      </c>
      <c r="D321" s="52">
        <f>YEAR(Table1[[#This Row],[Measurement Date]])</f>
        <v>2012</v>
      </c>
      <c r="E321" s="34">
        <v>50</v>
      </c>
      <c r="F321" s="43">
        <v>1</v>
      </c>
      <c r="G321" s="6" t="s">
        <v>463</v>
      </c>
      <c r="H321" s="6" t="s">
        <v>466</v>
      </c>
      <c r="I321" s="32" t="s">
        <v>379</v>
      </c>
      <c r="J321" s="71" t="s">
        <v>1</v>
      </c>
      <c r="K321" s="34"/>
      <c r="L321" s="102">
        <v>24.2</v>
      </c>
      <c r="M321" s="67">
        <f>L321</f>
        <v>24.2</v>
      </c>
      <c r="N321" s="34">
        <v>0.5</v>
      </c>
      <c r="O321" s="34">
        <v>1.008</v>
      </c>
      <c r="P321" s="34" t="s">
        <v>46</v>
      </c>
      <c r="Q321" s="34">
        <v>0.93899999999999995</v>
      </c>
      <c r="R321" s="34"/>
      <c r="S321" s="34">
        <v>31.15</v>
      </c>
      <c r="T321" s="34">
        <v>0.82599999999999996</v>
      </c>
      <c r="U321" s="34">
        <v>1</v>
      </c>
      <c r="V321" s="35" t="s">
        <v>1</v>
      </c>
      <c r="W321" s="157">
        <f t="shared" si="15"/>
        <v>0.99836264876033054</v>
      </c>
      <c r="X321" s="36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</row>
    <row r="322" spans="1:53" ht="16" customHeight="1" x14ac:dyDescent="0.2">
      <c r="A322" s="78" t="s">
        <v>798</v>
      </c>
      <c r="B322" s="23">
        <v>41153</v>
      </c>
      <c r="C322" s="4">
        <f t="shared" si="8"/>
        <v>9</v>
      </c>
      <c r="D322" s="4">
        <f>YEAR(Table1[[#This Row],[Measurement Date]])</f>
        <v>2012</v>
      </c>
      <c r="E322" s="5">
        <v>42</v>
      </c>
      <c r="F322" s="5">
        <v>3</v>
      </c>
      <c r="G322" s="6" t="s">
        <v>467</v>
      </c>
      <c r="H322" s="7" t="s">
        <v>8</v>
      </c>
      <c r="I322" s="7" t="s">
        <v>175</v>
      </c>
      <c r="J322" s="21" t="s">
        <v>178</v>
      </c>
      <c r="K322" s="83"/>
      <c r="L322" s="83">
        <v>20.399999999999999</v>
      </c>
      <c r="M322" s="29">
        <f>L322</f>
        <v>20.399999999999999</v>
      </c>
      <c r="N322" s="83">
        <v>0.6</v>
      </c>
      <c r="O322" s="83">
        <v>0.52029999999999998</v>
      </c>
      <c r="P322" s="95" t="s">
        <v>46</v>
      </c>
      <c r="Q322" s="83">
        <v>0.73629999999999995</v>
      </c>
      <c r="R322" s="83"/>
      <c r="S322" s="83">
        <v>35.08</v>
      </c>
      <c r="T322" s="83">
        <v>0.78900000000000003</v>
      </c>
      <c r="U322" s="83">
        <v>1</v>
      </c>
      <c r="V322" s="6" t="s">
        <v>88</v>
      </c>
      <c r="W322" s="3">
        <f t="shared" si="15"/>
        <v>0.99899018411764706</v>
      </c>
      <c r="X322" s="163"/>
    </row>
    <row r="323" spans="1:53" s="9" customFormat="1" ht="16" customHeight="1" x14ac:dyDescent="0.2">
      <c r="A323" s="81" t="s">
        <v>799</v>
      </c>
      <c r="B323" s="23">
        <v>41183</v>
      </c>
      <c r="C323" s="4">
        <f t="shared" ref="C323:C386" si="16">MONTH(B323)</f>
        <v>10</v>
      </c>
      <c r="D323" s="4">
        <f>YEAR(Table1[[#This Row],[Measurement Date]])</f>
        <v>2012</v>
      </c>
      <c r="E323" s="5">
        <v>41</v>
      </c>
      <c r="F323" s="5">
        <v>1</v>
      </c>
      <c r="G323" s="7" t="s">
        <v>473</v>
      </c>
      <c r="H323" s="6" t="s">
        <v>465</v>
      </c>
      <c r="I323" s="6" t="s">
        <v>156</v>
      </c>
      <c r="J323" s="21" t="s">
        <v>3</v>
      </c>
      <c r="K323" s="83"/>
      <c r="L323" s="83">
        <v>20.100000000000001</v>
      </c>
      <c r="M323" s="83">
        <f>L323</f>
        <v>20.100000000000001</v>
      </c>
      <c r="N323" s="83">
        <v>0.4</v>
      </c>
      <c r="O323" s="83">
        <v>242.6</v>
      </c>
      <c r="P323" s="95" t="s">
        <v>46</v>
      </c>
      <c r="Q323" s="83">
        <v>0.68200000000000005</v>
      </c>
      <c r="R323" s="83"/>
      <c r="S323" s="83">
        <v>38.14</v>
      </c>
      <c r="T323" s="83">
        <v>0.77400000000000002</v>
      </c>
      <c r="U323" s="83">
        <v>1</v>
      </c>
      <c r="V323" s="6" t="s">
        <v>1</v>
      </c>
      <c r="W323" s="3">
        <f t="shared" si="15"/>
        <v>1.0016360955223882</v>
      </c>
      <c r="X323" s="1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</row>
    <row r="324" spans="1:53" ht="16" customHeight="1" x14ac:dyDescent="0.2">
      <c r="A324" s="78" t="s">
        <v>800</v>
      </c>
      <c r="B324" s="27">
        <v>41183</v>
      </c>
      <c r="C324" s="14">
        <f t="shared" si="16"/>
        <v>10</v>
      </c>
      <c r="D324" s="14">
        <f>YEAR(Table1[[#This Row],[Measurement Date]])</f>
        <v>2012</v>
      </c>
      <c r="E324" s="25">
        <v>41</v>
      </c>
      <c r="F324" s="25">
        <v>3</v>
      </c>
      <c r="G324" s="6" t="s">
        <v>461</v>
      </c>
      <c r="H324" s="6" t="s">
        <v>939</v>
      </c>
      <c r="I324" s="13" t="s">
        <v>171</v>
      </c>
      <c r="J324" s="68" t="s">
        <v>11</v>
      </c>
      <c r="K324" s="92"/>
      <c r="L324" s="92">
        <v>11.1</v>
      </c>
      <c r="M324" s="33">
        <v>11.1</v>
      </c>
      <c r="N324" s="92">
        <v>0.3</v>
      </c>
      <c r="O324" s="92">
        <v>0.159</v>
      </c>
      <c r="P324" s="93" t="s">
        <v>46</v>
      </c>
      <c r="Q324" s="92">
        <v>0.86699999999999999</v>
      </c>
      <c r="R324" s="92"/>
      <c r="S324" s="92">
        <v>17.809999999999999</v>
      </c>
      <c r="T324" s="92">
        <v>0.72199999999999998</v>
      </c>
      <c r="U324" s="92">
        <v>1</v>
      </c>
      <c r="V324" s="13" t="s">
        <v>21</v>
      </c>
      <c r="W324" s="12">
        <f t="shared" si="15"/>
        <v>1.0043781027027026</v>
      </c>
      <c r="X324" s="18" t="s">
        <v>280</v>
      </c>
    </row>
    <row r="325" spans="1:53" s="6" customFormat="1" ht="16" customHeight="1" x14ac:dyDescent="0.2">
      <c r="A325" s="81" t="s">
        <v>801</v>
      </c>
      <c r="B325" s="23">
        <v>41183</v>
      </c>
      <c r="C325" s="4">
        <f t="shared" si="16"/>
        <v>10</v>
      </c>
      <c r="D325" s="4">
        <f>YEAR(Table1[[#This Row],[Measurement Date]])</f>
        <v>2012</v>
      </c>
      <c r="E325" s="5">
        <v>41</v>
      </c>
      <c r="F325" s="5">
        <v>1</v>
      </c>
      <c r="G325" s="6" t="s">
        <v>461</v>
      </c>
      <c r="H325" s="6" t="s">
        <v>939</v>
      </c>
      <c r="I325" s="6" t="s">
        <v>288</v>
      </c>
      <c r="J325" s="21" t="s">
        <v>11</v>
      </c>
      <c r="K325" s="83"/>
      <c r="L325" s="83">
        <v>10.7</v>
      </c>
      <c r="M325" s="44">
        <v>10.7</v>
      </c>
      <c r="N325" s="83">
        <v>0.3</v>
      </c>
      <c r="O325" s="83">
        <v>1.0129999999999999</v>
      </c>
      <c r="P325" s="95" t="s">
        <v>47</v>
      </c>
      <c r="Q325" s="83">
        <v>0.872</v>
      </c>
      <c r="R325" s="83"/>
      <c r="S325" s="83">
        <v>17.75</v>
      </c>
      <c r="T325" s="83">
        <v>0.68899999999999995</v>
      </c>
      <c r="U325" s="83">
        <v>1</v>
      </c>
      <c r="V325" s="6" t="s">
        <v>21</v>
      </c>
      <c r="W325" s="3">
        <f t="shared" si="15"/>
        <v>0.99666747663551403</v>
      </c>
      <c r="X325" s="1" t="s">
        <v>280</v>
      </c>
    </row>
    <row r="326" spans="1:53" s="6" customFormat="1" ht="16" customHeight="1" x14ac:dyDescent="0.2">
      <c r="A326" s="78" t="s">
        <v>802</v>
      </c>
      <c r="B326" s="42">
        <v>41183</v>
      </c>
      <c r="C326" s="43">
        <f t="shared" si="16"/>
        <v>10</v>
      </c>
      <c r="D326" s="43">
        <f>YEAR(Table1[[#This Row],[Measurement Date]])</f>
        <v>2012</v>
      </c>
      <c r="E326" s="34">
        <v>41</v>
      </c>
      <c r="F326" s="34">
        <v>4</v>
      </c>
      <c r="G326" s="13" t="s">
        <v>1133</v>
      </c>
      <c r="H326" t="s">
        <v>464</v>
      </c>
      <c r="I326" s="32" t="s">
        <v>172</v>
      </c>
      <c r="J326" s="101" t="s">
        <v>12</v>
      </c>
      <c r="K326" s="102"/>
      <c r="L326" s="46">
        <v>44</v>
      </c>
      <c r="M326" s="46">
        <f t="shared" ref="M326:M336" si="17">L326</f>
        <v>44</v>
      </c>
      <c r="N326" s="102">
        <v>3</v>
      </c>
      <c r="O326" s="102">
        <v>0.31040000000000001</v>
      </c>
      <c r="P326" s="103" t="s">
        <v>46</v>
      </c>
      <c r="Q326" s="34"/>
      <c r="R326" s="34"/>
      <c r="S326" s="34"/>
      <c r="T326" s="102"/>
      <c r="U326" s="102">
        <v>942</v>
      </c>
      <c r="V326" s="32" t="s">
        <v>1</v>
      </c>
      <c r="W326" s="43"/>
      <c r="X326" s="36"/>
    </row>
    <row r="327" spans="1:53" s="6" customFormat="1" ht="16" customHeight="1" x14ac:dyDescent="0.2">
      <c r="A327" s="81" t="s">
        <v>803</v>
      </c>
      <c r="B327" s="23">
        <v>41183</v>
      </c>
      <c r="C327" s="4">
        <f t="shared" si="16"/>
        <v>10</v>
      </c>
      <c r="D327" s="4">
        <f>YEAR(Table1[[#This Row],[Measurement Date]])</f>
        <v>2012</v>
      </c>
      <c r="E327" s="5">
        <v>41</v>
      </c>
      <c r="F327" s="5">
        <v>1</v>
      </c>
      <c r="G327" s="6" t="s">
        <v>467</v>
      </c>
      <c r="H327" s="7" t="s">
        <v>16</v>
      </c>
      <c r="I327" s="6" t="s">
        <v>16</v>
      </c>
      <c r="J327" s="21" t="s">
        <v>17</v>
      </c>
      <c r="K327" s="83"/>
      <c r="L327" s="83">
        <v>18.3</v>
      </c>
      <c r="M327" s="29">
        <f t="shared" si="17"/>
        <v>18.3</v>
      </c>
      <c r="N327" s="83">
        <v>0.5</v>
      </c>
      <c r="O327" s="83">
        <v>1.0049999999999999</v>
      </c>
      <c r="P327" s="95" t="s">
        <v>46</v>
      </c>
      <c r="Q327" s="83">
        <v>0.85699999999999998</v>
      </c>
      <c r="R327" s="83"/>
      <c r="S327" s="83">
        <v>26.95</v>
      </c>
      <c r="T327" s="83">
        <v>0.79</v>
      </c>
      <c r="U327" s="83">
        <v>1</v>
      </c>
      <c r="V327" s="6" t="s">
        <v>1</v>
      </c>
      <c r="W327" s="3">
        <f>Q327*S327*T327/(L327)</f>
        <v>0.99704691256830602</v>
      </c>
      <c r="X327" s="163" t="s">
        <v>450</v>
      </c>
    </row>
    <row r="328" spans="1:53" s="6" customFormat="1" ht="16" customHeight="1" x14ac:dyDescent="0.2">
      <c r="A328" s="78" t="s">
        <v>804</v>
      </c>
      <c r="B328" s="23">
        <v>41214</v>
      </c>
      <c r="C328" s="4">
        <f t="shared" si="16"/>
        <v>11</v>
      </c>
      <c r="D328" s="4">
        <f>YEAR(Table1[[#This Row],[Measurement Date]])</f>
        <v>2012</v>
      </c>
      <c r="E328" s="5">
        <v>42</v>
      </c>
      <c r="F328" s="5">
        <v>3</v>
      </c>
      <c r="G328" s="6" t="s">
        <v>467</v>
      </c>
      <c r="H328" s="7" t="s">
        <v>8</v>
      </c>
      <c r="I328" s="6" t="s">
        <v>176</v>
      </c>
      <c r="J328" s="21" t="s">
        <v>179</v>
      </c>
      <c r="K328" s="83"/>
      <c r="L328" s="83">
        <v>19.7</v>
      </c>
      <c r="M328" s="29">
        <f t="shared" si="17"/>
        <v>19.7</v>
      </c>
      <c r="N328" s="83">
        <v>0.5</v>
      </c>
      <c r="O328" s="83">
        <v>0.496</v>
      </c>
      <c r="P328" s="95" t="s">
        <v>47</v>
      </c>
      <c r="Q328" s="83">
        <v>0.68300000000000005</v>
      </c>
      <c r="R328" s="83"/>
      <c r="S328" s="83">
        <v>37.06</v>
      </c>
      <c r="T328" s="83">
        <v>0.77800000000000002</v>
      </c>
      <c r="U328" s="83">
        <v>1</v>
      </c>
      <c r="V328" s="6" t="s">
        <v>21</v>
      </c>
      <c r="W328" s="3">
        <f>Q328*S328*T328/(L328)</f>
        <v>0.99963047918781744</v>
      </c>
      <c r="X328" s="163"/>
    </row>
    <row r="329" spans="1:53" ht="16" customHeight="1" x14ac:dyDescent="0.2">
      <c r="A329" s="81" t="s">
        <v>805</v>
      </c>
      <c r="B329" s="51">
        <v>41244</v>
      </c>
      <c r="C329" s="41">
        <f t="shared" si="16"/>
        <v>12</v>
      </c>
      <c r="D329" s="41">
        <f>YEAR(Table1[[#This Row],[Measurement Date]])</f>
        <v>2012</v>
      </c>
      <c r="E329" s="39">
        <v>42</v>
      </c>
      <c r="F329" s="39">
        <v>3</v>
      </c>
      <c r="G329" s="7" t="s">
        <v>473</v>
      </c>
      <c r="H329" s="6" t="s">
        <v>476</v>
      </c>
      <c r="I329" s="20" t="s">
        <v>244</v>
      </c>
      <c r="J329" s="87" t="s">
        <v>31</v>
      </c>
      <c r="K329" s="88"/>
      <c r="L329" s="88">
        <v>24.7</v>
      </c>
      <c r="M329" s="88">
        <f t="shared" si="17"/>
        <v>24.7</v>
      </c>
      <c r="N329" s="88">
        <v>0.5</v>
      </c>
      <c r="O329" s="88">
        <v>101.8</v>
      </c>
      <c r="P329" s="97" t="s">
        <v>48</v>
      </c>
      <c r="Q329" s="88">
        <v>0.75</v>
      </c>
      <c r="R329" s="88"/>
      <c r="S329" s="88">
        <v>39.5</v>
      </c>
      <c r="T329" s="88">
        <v>0.83199999999999996</v>
      </c>
      <c r="U329" s="88">
        <v>1</v>
      </c>
      <c r="V329" s="20" t="s">
        <v>21</v>
      </c>
      <c r="W329" s="16">
        <f>Q329*S329*T329/(L329)</f>
        <v>0.99789473684210528</v>
      </c>
      <c r="X329" s="28"/>
    </row>
    <row r="330" spans="1:53" ht="16" customHeight="1" x14ac:dyDescent="0.2">
      <c r="A330" s="78" t="s">
        <v>806</v>
      </c>
      <c r="B330" s="23">
        <v>41244</v>
      </c>
      <c r="C330" s="4">
        <f t="shared" si="16"/>
        <v>12</v>
      </c>
      <c r="D330" s="4">
        <f>YEAR(Table1[[#This Row],[Measurement Date]])</f>
        <v>2012</v>
      </c>
      <c r="E330" s="5">
        <v>42</v>
      </c>
      <c r="F330" s="5">
        <v>1</v>
      </c>
      <c r="G330" s="7" t="s">
        <v>473</v>
      </c>
      <c r="H330" s="6" t="s">
        <v>465</v>
      </c>
      <c r="I330" s="6" t="s">
        <v>173</v>
      </c>
      <c r="J330" s="21" t="s">
        <v>174</v>
      </c>
      <c r="K330" s="83"/>
      <c r="L330" s="83">
        <v>10.7</v>
      </c>
      <c r="M330" s="83">
        <f t="shared" si="17"/>
        <v>10.7</v>
      </c>
      <c r="N330" s="83">
        <v>0.2</v>
      </c>
      <c r="O330" s="83">
        <v>1.044</v>
      </c>
      <c r="P330" s="95" t="s">
        <v>47</v>
      </c>
      <c r="Q330" s="83">
        <v>0.54900000000000004</v>
      </c>
      <c r="R330" s="83"/>
      <c r="S330" s="83">
        <v>26.55</v>
      </c>
      <c r="T330" s="83">
        <v>0.73299999999999998</v>
      </c>
      <c r="U330" s="83">
        <v>1</v>
      </c>
      <c r="V330" s="6" t="s">
        <v>88</v>
      </c>
      <c r="W330" s="3">
        <f>Q330*S330*T330/(L330)</f>
        <v>0.99852068691588802</v>
      </c>
      <c r="X330" s="1"/>
    </row>
    <row r="331" spans="1:53" ht="16" customHeight="1" x14ac:dyDescent="0.2">
      <c r="A331" s="78" t="s">
        <v>807</v>
      </c>
      <c r="B331" s="23">
        <v>41244</v>
      </c>
      <c r="C331" s="4">
        <f t="shared" si="16"/>
        <v>12</v>
      </c>
      <c r="D331" s="4">
        <f>YEAR(Table1[[#This Row],[Measurement Date]])</f>
        <v>2012</v>
      </c>
      <c r="E331" s="5" t="s">
        <v>41</v>
      </c>
      <c r="F331" s="5" t="s">
        <v>41</v>
      </c>
      <c r="G331" s="6" t="s">
        <v>467</v>
      </c>
      <c r="H331" s="7" t="s">
        <v>16</v>
      </c>
      <c r="I331" s="13" t="s">
        <v>16</v>
      </c>
      <c r="J331" s="68" t="s">
        <v>22</v>
      </c>
      <c r="K331" s="83"/>
      <c r="L331" s="83">
        <v>18.7</v>
      </c>
      <c r="M331" s="29">
        <f t="shared" si="17"/>
        <v>18.7</v>
      </c>
      <c r="N331" s="83"/>
      <c r="O331" s="83">
        <v>0.48</v>
      </c>
      <c r="P331" s="95"/>
      <c r="Q331" s="83">
        <v>0.85199999999999998</v>
      </c>
      <c r="R331" s="83"/>
      <c r="S331" s="83">
        <v>28.6</v>
      </c>
      <c r="T331" s="83">
        <v>0.76700000000000002</v>
      </c>
      <c r="U331" s="83">
        <v>1</v>
      </c>
      <c r="V331" s="6" t="s">
        <v>1</v>
      </c>
      <c r="W331" s="3">
        <f>Q331*S331*T331/(L331)</f>
        <v>0.99944611764705893</v>
      </c>
      <c r="X331" s="163"/>
    </row>
    <row r="332" spans="1:53" s="6" customFormat="1" ht="16" customHeight="1" x14ac:dyDescent="0.2">
      <c r="A332" s="78" t="s">
        <v>808</v>
      </c>
      <c r="B332" s="82">
        <v>41275</v>
      </c>
      <c r="C332" s="61">
        <f t="shared" si="16"/>
        <v>1</v>
      </c>
      <c r="D332" s="61">
        <f>YEAR(Table1[[#This Row],[Measurement Date]])</f>
        <v>2013</v>
      </c>
      <c r="E332" s="5">
        <v>42</v>
      </c>
      <c r="F332" s="5">
        <v>4</v>
      </c>
      <c r="G332" s="7" t="s">
        <v>473</v>
      </c>
      <c r="H332" s="7" t="s">
        <v>1068</v>
      </c>
      <c r="I332" s="58" t="s">
        <v>1016</v>
      </c>
      <c r="J332" s="21" t="s">
        <v>1015</v>
      </c>
      <c r="K332" s="5"/>
      <c r="L332" s="83">
        <v>20.5</v>
      </c>
      <c r="M332" s="83">
        <f t="shared" si="17"/>
        <v>20.5</v>
      </c>
      <c r="N332" s="5">
        <v>0.8</v>
      </c>
      <c r="O332" s="83">
        <v>1875</v>
      </c>
      <c r="P332" s="5" t="s">
        <v>46</v>
      </c>
      <c r="Q332" s="83"/>
      <c r="R332" s="5"/>
      <c r="S332" s="83"/>
      <c r="T332" s="83"/>
      <c r="U332" s="5">
        <v>79</v>
      </c>
      <c r="X332" s="96"/>
    </row>
    <row r="333" spans="1:53" s="6" customFormat="1" ht="16" customHeight="1" x14ac:dyDescent="0.25">
      <c r="A333" s="59" t="s">
        <v>810</v>
      </c>
      <c r="B333" s="42">
        <v>41275</v>
      </c>
      <c r="C333" s="43">
        <f t="shared" si="16"/>
        <v>1</v>
      </c>
      <c r="D333" s="43">
        <f>YEAR(Table1[[#This Row],[Measurement Date]])</f>
        <v>2013</v>
      </c>
      <c r="E333" s="34">
        <v>42</v>
      </c>
      <c r="F333" s="34">
        <v>3</v>
      </c>
      <c r="G333" s="6" t="s">
        <v>461</v>
      </c>
      <c r="H333" s="142" t="s">
        <v>1128</v>
      </c>
      <c r="I333" s="32" t="s">
        <v>1069</v>
      </c>
      <c r="J333" s="101" t="s">
        <v>180</v>
      </c>
      <c r="K333" s="102"/>
      <c r="L333" s="102">
        <v>8.5</v>
      </c>
      <c r="M333" s="54">
        <f t="shared" si="17"/>
        <v>8.5</v>
      </c>
      <c r="N333" s="102">
        <v>0.2</v>
      </c>
      <c r="O333" s="102">
        <v>0.2382</v>
      </c>
      <c r="P333" s="103" t="s">
        <v>47</v>
      </c>
      <c r="Q333" s="102">
        <v>0.70799999999999996</v>
      </c>
      <c r="R333" s="102"/>
      <c r="S333" s="102">
        <v>16.829999999999998</v>
      </c>
      <c r="T333" s="102">
        <v>0.70899999999999996</v>
      </c>
      <c r="U333" s="102">
        <v>1</v>
      </c>
      <c r="V333" s="32" t="s">
        <v>21</v>
      </c>
      <c r="W333" s="153">
        <f>Q333*S333*T333/(L333)</f>
        <v>0.99390455999999983</v>
      </c>
      <c r="X333" s="160"/>
    </row>
    <row r="334" spans="1:53" s="6" customFormat="1" ht="16" customHeight="1" x14ac:dyDescent="0.2">
      <c r="A334" s="137" t="s">
        <v>809</v>
      </c>
      <c r="B334" s="27">
        <v>41275</v>
      </c>
      <c r="C334" s="14">
        <f t="shared" si="16"/>
        <v>1</v>
      </c>
      <c r="D334" s="14">
        <f>YEAR(Table1[[#This Row],[Measurement Date]])</f>
        <v>2013</v>
      </c>
      <c r="E334" s="25" t="s">
        <v>41</v>
      </c>
      <c r="F334" s="25" t="s">
        <v>41</v>
      </c>
      <c r="G334" s="13" t="s">
        <v>1133</v>
      </c>
      <c r="H334" s="13" t="s">
        <v>462</v>
      </c>
      <c r="I334" s="13" t="s">
        <v>444</v>
      </c>
      <c r="J334" s="68" t="s">
        <v>18</v>
      </c>
      <c r="K334" s="92"/>
      <c r="L334" s="92">
        <v>30.8</v>
      </c>
      <c r="M334" s="33">
        <f t="shared" si="17"/>
        <v>30.8</v>
      </c>
      <c r="N334" s="92"/>
      <c r="O334" s="92">
        <v>0.999</v>
      </c>
      <c r="P334" s="93"/>
      <c r="Q334" s="92">
        <v>2.548</v>
      </c>
      <c r="R334" s="92"/>
      <c r="S334" s="92">
        <v>14.2</v>
      </c>
      <c r="T334" s="92">
        <v>0.85299999999999998</v>
      </c>
      <c r="U334" s="92">
        <v>1</v>
      </c>
      <c r="V334" s="13" t="s">
        <v>1</v>
      </c>
      <c r="W334" s="12">
        <f>Q334*S334*T334/(L334)</f>
        <v>1.0020423636363636</v>
      </c>
      <c r="X334" s="18"/>
    </row>
    <row r="335" spans="1:53" s="6" customFormat="1" ht="16" customHeight="1" x14ac:dyDescent="0.2">
      <c r="A335" s="81" t="s">
        <v>811</v>
      </c>
      <c r="B335" s="23">
        <v>41306</v>
      </c>
      <c r="C335" s="4">
        <f t="shared" si="16"/>
        <v>2</v>
      </c>
      <c r="D335" s="4">
        <f>YEAR(Table1[[#This Row],[Measurement Date]])</f>
        <v>2013</v>
      </c>
      <c r="E335" s="5">
        <v>42</v>
      </c>
      <c r="F335" s="5">
        <v>1</v>
      </c>
      <c r="G335" s="166" t="s">
        <v>1133</v>
      </c>
      <c r="H335" s="55" t="s">
        <v>1132</v>
      </c>
      <c r="I335" s="6" t="s">
        <v>376</v>
      </c>
      <c r="J335" s="21" t="s">
        <v>2</v>
      </c>
      <c r="K335" s="83"/>
      <c r="L335" s="83">
        <v>37.9</v>
      </c>
      <c r="M335" s="44">
        <f t="shared" si="17"/>
        <v>37.9</v>
      </c>
      <c r="N335" s="83">
        <v>1.2</v>
      </c>
      <c r="O335" s="83">
        <v>1.0469999999999999</v>
      </c>
      <c r="P335" s="95" t="s">
        <v>46</v>
      </c>
      <c r="Q335" s="83">
        <v>3.0649999999999999</v>
      </c>
      <c r="R335" s="83"/>
      <c r="S335" s="83">
        <v>14.27</v>
      </c>
      <c r="T335" s="83">
        <v>0.86699999999999999</v>
      </c>
      <c r="U335" s="83">
        <v>1</v>
      </c>
      <c r="V335" s="6" t="s">
        <v>21</v>
      </c>
      <c r="W335" s="3">
        <f>Q335*S335*T335/(L335)</f>
        <v>1.0005397321899736</v>
      </c>
      <c r="X335" s="1"/>
    </row>
    <row r="336" spans="1:53" s="6" customFormat="1" ht="16" customHeight="1" x14ac:dyDescent="0.2">
      <c r="A336" s="78" t="s">
        <v>812</v>
      </c>
      <c r="B336" s="51">
        <v>41365</v>
      </c>
      <c r="C336" s="41">
        <f t="shared" si="16"/>
        <v>4</v>
      </c>
      <c r="D336" s="41">
        <f>YEAR(Table1[[#This Row],[Measurement Date]])</f>
        <v>2013</v>
      </c>
      <c r="E336" s="39">
        <v>42</v>
      </c>
      <c r="F336" s="39">
        <v>4</v>
      </c>
      <c r="G336" s="13" t="s">
        <v>1133</v>
      </c>
      <c r="H336" t="s">
        <v>464</v>
      </c>
      <c r="I336" s="20" t="s">
        <v>371</v>
      </c>
      <c r="J336" s="87" t="s">
        <v>2</v>
      </c>
      <c r="K336" s="88"/>
      <c r="L336" s="88">
        <v>44.4</v>
      </c>
      <c r="M336" s="53">
        <f t="shared" si="17"/>
        <v>44.4</v>
      </c>
      <c r="N336" s="88">
        <v>2.6</v>
      </c>
      <c r="O336" s="88">
        <v>0.16520000000000001</v>
      </c>
      <c r="P336" s="97" t="s">
        <v>47</v>
      </c>
      <c r="Q336" s="39"/>
      <c r="R336" s="39"/>
      <c r="S336" s="39"/>
      <c r="T336" s="88"/>
      <c r="U336" s="88">
        <v>302</v>
      </c>
      <c r="V336" s="20" t="s">
        <v>88</v>
      </c>
      <c r="W336" s="41"/>
      <c r="X336" s="28"/>
    </row>
    <row r="337" spans="1:24" s="6" customFormat="1" ht="16" customHeight="1" x14ac:dyDescent="0.2">
      <c r="A337" s="78" t="s">
        <v>813</v>
      </c>
      <c r="B337" s="42">
        <v>41395</v>
      </c>
      <c r="C337" s="43">
        <f t="shared" si="16"/>
        <v>5</v>
      </c>
      <c r="D337" s="43">
        <f>YEAR(Table1[[#This Row],[Measurement Date]])</f>
        <v>2013</v>
      </c>
      <c r="E337" s="34">
        <v>42</v>
      </c>
      <c r="F337" s="34">
        <v>3</v>
      </c>
      <c r="G337" s="32" t="s">
        <v>461</v>
      </c>
      <c r="H337" s="6" t="s">
        <v>472</v>
      </c>
      <c r="I337" s="32" t="s">
        <v>325</v>
      </c>
      <c r="J337" s="101" t="s">
        <v>23</v>
      </c>
      <c r="K337" s="102"/>
      <c r="L337" s="102">
        <v>14.099999999999998</v>
      </c>
      <c r="M337" s="46">
        <v>14.1</v>
      </c>
      <c r="N337" s="102">
        <v>0.3</v>
      </c>
      <c r="O337" s="120">
        <v>0.20899999999999999</v>
      </c>
      <c r="P337" s="103" t="s">
        <v>46</v>
      </c>
      <c r="Q337" s="102">
        <v>1.0069999999999999</v>
      </c>
      <c r="R337" s="34"/>
      <c r="S337" s="102">
        <v>21.34</v>
      </c>
      <c r="T337" s="102">
        <v>0.65700000000000003</v>
      </c>
      <c r="U337" s="102">
        <v>1</v>
      </c>
      <c r="V337" s="32" t="s">
        <v>165</v>
      </c>
      <c r="W337" s="153">
        <f>Q337*S337*T337/(L337)</f>
        <v>1.0013136638297873</v>
      </c>
      <c r="X337" s="36" t="s">
        <v>280</v>
      </c>
    </row>
    <row r="338" spans="1:24" s="6" customFormat="1" ht="16" customHeight="1" x14ac:dyDescent="0.2">
      <c r="A338" s="78" t="s">
        <v>814</v>
      </c>
      <c r="B338" s="23">
        <v>41395</v>
      </c>
      <c r="C338" s="4">
        <f t="shared" si="16"/>
        <v>5</v>
      </c>
      <c r="D338" s="4">
        <f>YEAR(Table1[[#This Row],[Measurement Date]])</f>
        <v>2013</v>
      </c>
      <c r="E338" s="5" t="s">
        <v>41</v>
      </c>
      <c r="F338" s="5" t="s">
        <v>375</v>
      </c>
      <c r="G338" s="166" t="s">
        <v>1133</v>
      </c>
      <c r="H338" s="133" t="s">
        <v>464</v>
      </c>
      <c r="I338" s="6" t="s">
        <v>447</v>
      </c>
      <c r="J338" s="21" t="s">
        <v>10</v>
      </c>
      <c r="K338" s="83"/>
      <c r="L338" s="83">
        <v>43.6</v>
      </c>
      <c r="M338" s="44">
        <f t="shared" ref="M338:M351" si="18">L338</f>
        <v>43.6</v>
      </c>
      <c r="N338" s="83"/>
      <c r="O338" s="83">
        <v>5.1999999999999998E-2</v>
      </c>
      <c r="P338" s="95"/>
      <c r="Q338" s="5"/>
      <c r="R338" s="5"/>
      <c r="S338" s="5"/>
      <c r="T338" s="83"/>
      <c r="U338" s="83">
        <v>319</v>
      </c>
      <c r="V338" s="6" t="s">
        <v>88</v>
      </c>
      <c r="W338" s="4"/>
      <c r="X338" s="1"/>
    </row>
    <row r="339" spans="1:24" s="6" customFormat="1" ht="16" customHeight="1" x14ac:dyDescent="0.2">
      <c r="A339" s="59" t="s">
        <v>816</v>
      </c>
      <c r="B339" s="42">
        <v>41395</v>
      </c>
      <c r="C339" s="43">
        <f t="shared" si="16"/>
        <v>5</v>
      </c>
      <c r="D339" s="43">
        <f>YEAR(Table1[[#This Row],[Measurement Date]])</f>
        <v>2013</v>
      </c>
      <c r="E339" s="34">
        <v>42</v>
      </c>
      <c r="F339" s="34">
        <v>3</v>
      </c>
      <c r="G339" s="6" t="s">
        <v>463</v>
      </c>
      <c r="H339" s="6" t="s">
        <v>466</v>
      </c>
      <c r="I339" s="32" t="s">
        <v>378</v>
      </c>
      <c r="J339" s="101" t="s">
        <v>1</v>
      </c>
      <c r="K339" s="102"/>
      <c r="L339" s="102">
        <v>20.8</v>
      </c>
      <c r="M339" s="46">
        <f t="shared" si="18"/>
        <v>20.8</v>
      </c>
      <c r="N339" s="102">
        <v>0.6</v>
      </c>
      <c r="O339" s="102">
        <v>0.24909999999999999</v>
      </c>
      <c r="P339" s="103" t="s">
        <v>46</v>
      </c>
      <c r="Q339" s="102">
        <v>1.4550000000000001</v>
      </c>
      <c r="R339" s="102"/>
      <c r="S339" s="102">
        <v>16.04</v>
      </c>
      <c r="T339" s="102">
        <v>0.89300000000000002</v>
      </c>
      <c r="U339" s="102">
        <v>1</v>
      </c>
      <c r="V339" s="32" t="s">
        <v>1</v>
      </c>
      <c r="W339" s="153">
        <f t="shared" ref="W339:W344" si="19">Q339*S339*T339/(L339)</f>
        <v>1.0019717596153845</v>
      </c>
      <c r="X339" s="36"/>
    </row>
    <row r="340" spans="1:24" ht="16" customHeight="1" x14ac:dyDescent="0.2">
      <c r="A340" s="137" t="s">
        <v>815</v>
      </c>
      <c r="B340" s="23">
        <v>41395</v>
      </c>
      <c r="C340" s="4">
        <f t="shared" si="16"/>
        <v>5</v>
      </c>
      <c r="D340" s="4">
        <f>YEAR(Table1[[#This Row],[Measurement Date]])</f>
        <v>2013</v>
      </c>
      <c r="E340" s="5" t="s">
        <v>41</v>
      </c>
      <c r="F340" s="5" t="s">
        <v>41</v>
      </c>
      <c r="G340" s="6" t="s">
        <v>1133</v>
      </c>
      <c r="H340" s="6" t="s">
        <v>462</v>
      </c>
      <c r="I340" s="6" t="s">
        <v>443</v>
      </c>
      <c r="J340" s="21" t="s">
        <v>1</v>
      </c>
      <c r="K340" s="83"/>
      <c r="L340" s="83">
        <v>31.1</v>
      </c>
      <c r="M340" s="44">
        <f t="shared" si="18"/>
        <v>31.1</v>
      </c>
      <c r="N340" s="83"/>
      <c r="O340" s="83">
        <v>0.248</v>
      </c>
      <c r="P340" s="95"/>
      <c r="Q340" s="83">
        <v>2.5129999999999999</v>
      </c>
      <c r="R340" s="83"/>
      <c r="S340" s="83">
        <v>14.1</v>
      </c>
      <c r="T340" s="83">
        <v>0.877</v>
      </c>
      <c r="U340" s="83">
        <v>1</v>
      </c>
      <c r="V340" s="6" t="s">
        <v>1</v>
      </c>
      <c r="W340" s="3">
        <f t="shared" si="19"/>
        <v>0.99919627331189698</v>
      </c>
      <c r="X340" s="1"/>
    </row>
    <row r="341" spans="1:24" ht="16" customHeight="1" x14ac:dyDescent="0.2">
      <c r="A341" s="81" t="s">
        <v>817</v>
      </c>
      <c r="B341" s="23">
        <v>41395</v>
      </c>
      <c r="C341" s="4">
        <f t="shared" si="16"/>
        <v>5</v>
      </c>
      <c r="D341" s="4">
        <f>YEAR(Table1[[#This Row],[Measurement Date]])</f>
        <v>2013</v>
      </c>
      <c r="E341" s="5" t="s">
        <v>41</v>
      </c>
      <c r="F341" s="5" t="s">
        <v>41</v>
      </c>
      <c r="G341" s="13" t="s">
        <v>467</v>
      </c>
      <c r="H341" s="7" t="s">
        <v>16</v>
      </c>
      <c r="I341" s="6" t="s">
        <v>16</v>
      </c>
      <c r="J341" s="21" t="s">
        <v>22</v>
      </c>
      <c r="K341" s="83"/>
      <c r="L341" s="83">
        <v>19.100000000000001</v>
      </c>
      <c r="M341" s="29">
        <f t="shared" si="18"/>
        <v>19.100000000000001</v>
      </c>
      <c r="N341" s="83"/>
      <c r="O341" s="83">
        <v>0.48599999999999999</v>
      </c>
      <c r="P341" s="95"/>
      <c r="Q341" s="83">
        <v>0.872</v>
      </c>
      <c r="S341" s="5">
        <v>28</v>
      </c>
      <c r="T341" s="83">
        <v>0.78</v>
      </c>
      <c r="U341" s="83">
        <v>1</v>
      </c>
      <c r="V341" s="6" t="s">
        <v>165</v>
      </c>
      <c r="W341" s="3">
        <f t="shared" si="19"/>
        <v>0.99709319371727745</v>
      </c>
      <c r="X341" s="163"/>
    </row>
    <row r="342" spans="1:24" s="6" customFormat="1" ht="16" customHeight="1" x14ac:dyDescent="0.2">
      <c r="A342" s="78" t="s">
        <v>818</v>
      </c>
      <c r="B342" s="23">
        <v>41426</v>
      </c>
      <c r="C342" s="4">
        <f t="shared" si="16"/>
        <v>6</v>
      </c>
      <c r="D342" s="4">
        <f>YEAR(Table1[[#This Row],[Measurement Date]])</f>
        <v>2013</v>
      </c>
      <c r="E342" s="5">
        <v>42</v>
      </c>
      <c r="F342" s="5">
        <v>1</v>
      </c>
      <c r="G342" s="32" t="s">
        <v>467</v>
      </c>
      <c r="H342" s="7" t="s">
        <v>16</v>
      </c>
      <c r="I342" s="6" t="s">
        <v>16</v>
      </c>
      <c r="J342" s="21" t="s">
        <v>17</v>
      </c>
      <c r="K342" s="83"/>
      <c r="L342" s="83">
        <v>19.600000000000001</v>
      </c>
      <c r="M342" s="29">
        <f t="shared" si="18"/>
        <v>19.600000000000001</v>
      </c>
      <c r="N342" s="83">
        <v>0.4</v>
      </c>
      <c r="O342" s="83">
        <v>1.0055000000000001</v>
      </c>
      <c r="P342" s="95" t="s">
        <v>46</v>
      </c>
      <c r="Q342" s="83">
        <v>0.85729999999999995</v>
      </c>
      <c r="R342" s="83"/>
      <c r="S342" s="83">
        <v>28.59</v>
      </c>
      <c r="T342" s="83">
        <v>0.8</v>
      </c>
      <c r="U342" s="83">
        <v>1</v>
      </c>
      <c r="V342" s="6" t="s">
        <v>165</v>
      </c>
      <c r="W342" s="3">
        <f t="shared" si="19"/>
        <v>1.0004166122448979</v>
      </c>
      <c r="X342" s="163"/>
    </row>
    <row r="343" spans="1:24" s="6" customFormat="1" ht="16" customHeight="1" x14ac:dyDescent="0.2">
      <c r="A343" s="81" t="s">
        <v>819</v>
      </c>
      <c r="B343" s="42">
        <v>41456</v>
      </c>
      <c r="C343" s="43">
        <f t="shared" si="16"/>
        <v>7</v>
      </c>
      <c r="D343" s="43">
        <f>YEAR(Table1[[#This Row],[Measurement Date]])</f>
        <v>2013</v>
      </c>
      <c r="E343" s="34">
        <v>46</v>
      </c>
      <c r="F343" s="34">
        <v>1</v>
      </c>
      <c r="G343" s="13" t="s">
        <v>1133</v>
      </c>
      <c r="H343" s="6" t="s">
        <v>1132</v>
      </c>
      <c r="I343" s="32" t="s">
        <v>391</v>
      </c>
      <c r="J343" s="101" t="s">
        <v>5</v>
      </c>
      <c r="K343" s="102"/>
      <c r="L343" s="102">
        <v>38.800000000000004</v>
      </c>
      <c r="M343" s="46">
        <f t="shared" si="18"/>
        <v>38.800000000000004</v>
      </c>
      <c r="N343" s="102">
        <v>1.2</v>
      </c>
      <c r="O343" s="102">
        <v>1.0209999999999999</v>
      </c>
      <c r="P343" s="103" t="s">
        <v>46</v>
      </c>
      <c r="Q343" s="102">
        <v>4.7670000000000003</v>
      </c>
      <c r="R343" s="102"/>
      <c r="S343" s="102">
        <v>9.5640000000000001</v>
      </c>
      <c r="T343" s="102">
        <v>0.85199999999999998</v>
      </c>
      <c r="U343" s="102">
        <v>1</v>
      </c>
      <c r="V343" s="32" t="s">
        <v>1</v>
      </c>
      <c r="W343" s="153">
        <f t="shared" si="19"/>
        <v>1.0011348705154639</v>
      </c>
      <c r="X343" s="36" t="s">
        <v>392</v>
      </c>
    </row>
    <row r="344" spans="1:24" ht="16" customHeight="1" x14ac:dyDescent="0.2">
      <c r="A344" s="137" t="s">
        <v>821</v>
      </c>
      <c r="B344" s="23">
        <v>41456</v>
      </c>
      <c r="C344" s="4">
        <f t="shared" si="16"/>
        <v>7</v>
      </c>
      <c r="D344" s="4">
        <v>2013</v>
      </c>
      <c r="E344" s="5">
        <v>43</v>
      </c>
      <c r="F344" s="5">
        <v>3</v>
      </c>
      <c r="G344" s="32" t="s">
        <v>461</v>
      </c>
      <c r="H344" s="136" t="s">
        <v>1128</v>
      </c>
      <c r="I344" s="6" t="s">
        <v>159</v>
      </c>
      <c r="J344" s="21" t="s">
        <v>24</v>
      </c>
      <c r="K344" s="83"/>
      <c r="L344" s="83">
        <v>12</v>
      </c>
      <c r="M344" s="29">
        <f t="shared" si="18"/>
        <v>12</v>
      </c>
      <c r="N344" s="83">
        <v>0.3</v>
      </c>
      <c r="O344" s="83">
        <v>0.43480000000000002</v>
      </c>
      <c r="P344" s="95" t="s">
        <v>46</v>
      </c>
      <c r="Q344" s="83">
        <v>0.49819999999999998</v>
      </c>
      <c r="R344" s="83"/>
      <c r="S344" s="83">
        <v>34.799999999999997</v>
      </c>
      <c r="T344" s="83">
        <v>0.69399999999999995</v>
      </c>
      <c r="U344" s="83">
        <v>1</v>
      </c>
      <c r="V344" s="6" t="s">
        <v>165</v>
      </c>
      <c r="W344" s="3">
        <f t="shared" si="19"/>
        <v>1.0026773199999999</v>
      </c>
      <c r="X344" s="163" t="s">
        <v>952</v>
      </c>
    </row>
    <row r="345" spans="1:24" ht="16" customHeight="1" x14ac:dyDescent="0.2">
      <c r="A345" s="59" t="s">
        <v>822</v>
      </c>
      <c r="B345" s="42">
        <v>41487</v>
      </c>
      <c r="C345" s="43">
        <f t="shared" si="16"/>
        <v>8</v>
      </c>
      <c r="D345" s="43">
        <f>YEAR(Table1[[#This Row],[Measurement Date]])</f>
        <v>2013</v>
      </c>
      <c r="E345" s="34">
        <v>43</v>
      </c>
      <c r="F345" s="34">
        <v>4</v>
      </c>
      <c r="G345" s="32" t="s">
        <v>467</v>
      </c>
      <c r="H345" s="26" t="s">
        <v>469</v>
      </c>
      <c r="I345" s="35" t="s">
        <v>55</v>
      </c>
      <c r="J345" s="101" t="s">
        <v>1</v>
      </c>
      <c r="K345" s="102"/>
      <c r="L345" s="102">
        <v>22.8</v>
      </c>
      <c r="M345" s="54">
        <f t="shared" si="18"/>
        <v>22.8</v>
      </c>
      <c r="N345" s="102">
        <v>0.89999999999999991</v>
      </c>
      <c r="O345" s="102">
        <v>0.1</v>
      </c>
      <c r="P345" s="103" t="s">
        <v>46</v>
      </c>
      <c r="Q345" s="102"/>
      <c r="R345" s="102"/>
      <c r="S345" s="102"/>
      <c r="T345" s="102"/>
      <c r="U345" s="102">
        <v>15</v>
      </c>
      <c r="V345" s="32" t="s">
        <v>1</v>
      </c>
      <c r="W345" s="153"/>
      <c r="X345" s="160"/>
    </row>
    <row r="346" spans="1:24" ht="16" customHeight="1" x14ac:dyDescent="0.2">
      <c r="A346" s="78" t="s">
        <v>820</v>
      </c>
      <c r="B346" s="23">
        <v>41730</v>
      </c>
      <c r="C346" s="4">
        <f t="shared" si="16"/>
        <v>4</v>
      </c>
      <c r="D346" s="4">
        <f>YEAR(Table1[[#This Row],[Measurement Date]])</f>
        <v>2014</v>
      </c>
      <c r="E346" s="5">
        <v>44</v>
      </c>
      <c r="F346" s="5">
        <v>3</v>
      </c>
      <c r="G346" s="32" t="s">
        <v>461</v>
      </c>
      <c r="H346" s="7" t="s">
        <v>1128</v>
      </c>
      <c r="I346" s="6" t="s">
        <v>159</v>
      </c>
      <c r="J346" s="21" t="s">
        <v>24</v>
      </c>
      <c r="K346" s="83"/>
      <c r="L346" s="83">
        <v>12.6</v>
      </c>
      <c r="M346" s="29">
        <f t="shared" si="18"/>
        <v>12.6</v>
      </c>
      <c r="N346" s="83">
        <v>0.3</v>
      </c>
      <c r="O346" s="83">
        <v>0.4209</v>
      </c>
      <c r="P346" s="95" t="s">
        <v>46</v>
      </c>
      <c r="Q346" s="83">
        <v>0.51339999999999997</v>
      </c>
      <c r="R346" s="83"/>
      <c r="S346" s="83">
        <v>35.21</v>
      </c>
      <c r="T346" s="83">
        <v>0.69799999999999995</v>
      </c>
      <c r="U346" s="83">
        <v>1</v>
      </c>
      <c r="V346" s="6" t="s">
        <v>165</v>
      </c>
      <c r="W346" s="3">
        <f>Q346*S346*T346/(L346)</f>
        <v>1.0013981088888888</v>
      </c>
      <c r="X346" s="163"/>
    </row>
    <row r="347" spans="1:24" ht="16" customHeight="1" x14ac:dyDescent="0.2">
      <c r="A347" s="137" t="s">
        <v>824</v>
      </c>
      <c r="B347" s="23">
        <v>41518</v>
      </c>
      <c r="C347" s="4">
        <f t="shared" si="16"/>
        <v>9</v>
      </c>
      <c r="D347" s="4">
        <f>YEAR(Table1[[#This Row],[Measurement Date]])</f>
        <v>2013</v>
      </c>
      <c r="E347" s="5">
        <v>43</v>
      </c>
      <c r="F347" s="5">
        <v>1</v>
      </c>
      <c r="G347" s="32" t="s">
        <v>467</v>
      </c>
      <c r="H347" s="6" t="s">
        <v>468</v>
      </c>
      <c r="I347" s="6" t="s">
        <v>181</v>
      </c>
      <c r="J347" s="21" t="s">
        <v>21</v>
      </c>
      <c r="K347" s="83"/>
      <c r="L347" s="83">
        <v>10.8</v>
      </c>
      <c r="M347" s="83">
        <f t="shared" si="18"/>
        <v>10.8</v>
      </c>
      <c r="N347" s="83">
        <v>0.3</v>
      </c>
      <c r="O347" s="83">
        <v>1.0449999999999999</v>
      </c>
      <c r="P347" s="95" t="s">
        <v>47</v>
      </c>
      <c r="Q347" s="83">
        <v>0.52300000000000002</v>
      </c>
      <c r="R347" s="83"/>
      <c r="S347" s="83">
        <v>28.24</v>
      </c>
      <c r="T347" s="83">
        <v>0.73199999999999998</v>
      </c>
      <c r="U347" s="83">
        <v>1</v>
      </c>
      <c r="V347" s="6" t="s">
        <v>21</v>
      </c>
      <c r="W347" s="3">
        <f>Q347*S347*T347/(L347)</f>
        <v>1.0010452444444442</v>
      </c>
      <c r="X347" s="1"/>
    </row>
    <row r="348" spans="1:24" ht="16" customHeight="1" x14ac:dyDescent="0.2">
      <c r="A348" s="59" t="s">
        <v>825</v>
      </c>
      <c r="B348" s="23">
        <v>41548</v>
      </c>
      <c r="C348" s="4">
        <f t="shared" si="16"/>
        <v>10</v>
      </c>
      <c r="D348" s="4">
        <f>YEAR(Table1[[#This Row],[Measurement Date]])</f>
        <v>2013</v>
      </c>
      <c r="E348" s="5" t="s">
        <v>41</v>
      </c>
      <c r="F348" s="5" t="s">
        <v>375</v>
      </c>
      <c r="G348" s="166" t="s">
        <v>1133</v>
      </c>
      <c r="H348" s="55" t="s">
        <v>464</v>
      </c>
      <c r="I348" s="6" t="s">
        <v>447</v>
      </c>
      <c r="J348" s="21" t="s">
        <v>10</v>
      </c>
      <c r="K348" s="83"/>
      <c r="L348" s="83">
        <v>44.7</v>
      </c>
      <c r="M348" s="44">
        <f t="shared" si="18"/>
        <v>44.7</v>
      </c>
      <c r="N348" s="83"/>
      <c r="O348" s="83">
        <v>5.1999999999999998E-2</v>
      </c>
      <c r="P348" s="95"/>
      <c r="T348" s="83"/>
      <c r="U348" s="83">
        <v>297</v>
      </c>
      <c r="V348" s="6" t="s">
        <v>88</v>
      </c>
      <c r="W348" s="4"/>
      <c r="X348" s="1"/>
    </row>
    <row r="349" spans="1:24" ht="16" customHeight="1" x14ac:dyDescent="0.2">
      <c r="A349" s="78" t="s">
        <v>823</v>
      </c>
      <c r="B349" s="23">
        <v>41487</v>
      </c>
      <c r="C349" s="4">
        <f t="shared" si="16"/>
        <v>8</v>
      </c>
      <c r="D349" s="4">
        <f>YEAR(Table1[[#This Row],[Measurement Date]])</f>
        <v>2013</v>
      </c>
      <c r="E349" s="5">
        <v>43</v>
      </c>
      <c r="F349" s="5">
        <v>4</v>
      </c>
      <c r="G349" s="32" t="s">
        <v>467</v>
      </c>
      <c r="H349" s="173" t="s">
        <v>469</v>
      </c>
      <c r="I349" s="6" t="s">
        <v>171</v>
      </c>
      <c r="J349" s="1" t="s">
        <v>1</v>
      </c>
      <c r="K349" s="5"/>
      <c r="L349" s="5">
        <v>22.8</v>
      </c>
      <c r="M349" s="29">
        <f t="shared" si="18"/>
        <v>22.8</v>
      </c>
      <c r="N349" s="5">
        <v>0.9</v>
      </c>
      <c r="O349" s="17">
        <v>0.1</v>
      </c>
      <c r="P349" s="5" t="s">
        <v>46</v>
      </c>
      <c r="U349" s="5">
        <v>15.4</v>
      </c>
      <c r="V349" s="6" t="s">
        <v>1</v>
      </c>
      <c r="X349" s="1" t="s">
        <v>276</v>
      </c>
    </row>
    <row r="350" spans="1:24" ht="16" customHeight="1" x14ac:dyDescent="0.2">
      <c r="A350" s="81" t="s">
        <v>826</v>
      </c>
      <c r="B350" s="23">
        <v>41548</v>
      </c>
      <c r="C350" s="4">
        <f t="shared" si="16"/>
        <v>10</v>
      </c>
      <c r="D350" s="4">
        <f>YEAR(Table1[[#This Row],[Measurement Date]])</f>
        <v>2013</v>
      </c>
      <c r="E350" s="5">
        <v>43</v>
      </c>
      <c r="F350" s="5">
        <v>3</v>
      </c>
      <c r="G350" s="32" t="s">
        <v>467</v>
      </c>
      <c r="H350" s="7" t="s">
        <v>8</v>
      </c>
      <c r="I350" s="7" t="s">
        <v>150</v>
      </c>
      <c r="J350" s="21" t="s">
        <v>151</v>
      </c>
      <c r="K350" s="83"/>
      <c r="L350" s="83">
        <v>20.8</v>
      </c>
      <c r="M350" s="29">
        <f t="shared" si="18"/>
        <v>20.8</v>
      </c>
      <c r="N350" s="83">
        <v>0.6</v>
      </c>
      <c r="O350" s="83">
        <v>0.50049999999999994</v>
      </c>
      <c r="P350" s="95" t="s">
        <v>46</v>
      </c>
      <c r="Q350" s="83">
        <v>0.75739999999999996</v>
      </c>
      <c r="R350" s="83"/>
      <c r="S350" s="83">
        <v>34.770000000000003</v>
      </c>
      <c r="T350" s="83">
        <v>0.79200000000000004</v>
      </c>
      <c r="U350" s="83">
        <v>1</v>
      </c>
      <c r="V350" s="6" t="s">
        <v>88</v>
      </c>
      <c r="W350" s="3">
        <f>Q350*S350*T350/(L350)</f>
        <v>1.0027480776923077</v>
      </c>
      <c r="X350" s="163"/>
    </row>
    <row r="351" spans="1:24" ht="16" customHeight="1" x14ac:dyDescent="0.2">
      <c r="A351" s="137" t="s">
        <v>828</v>
      </c>
      <c r="B351" s="23">
        <v>41579</v>
      </c>
      <c r="C351" s="4">
        <f t="shared" si="16"/>
        <v>11</v>
      </c>
      <c r="D351" s="4">
        <f>YEAR(Table1[[#This Row],[Measurement Date]])</f>
        <v>2013</v>
      </c>
      <c r="E351" s="5">
        <v>43</v>
      </c>
      <c r="F351" s="5">
        <v>1</v>
      </c>
      <c r="G351" s="32" t="s">
        <v>467</v>
      </c>
      <c r="H351" s="7" t="s">
        <v>8</v>
      </c>
      <c r="I351" s="7" t="s">
        <v>150</v>
      </c>
      <c r="J351" s="21" t="s">
        <v>1</v>
      </c>
      <c r="K351" s="83"/>
      <c r="L351" s="83">
        <v>19.8</v>
      </c>
      <c r="M351" s="29">
        <f t="shared" si="18"/>
        <v>19.8</v>
      </c>
      <c r="N351" s="83">
        <v>0.6</v>
      </c>
      <c r="O351" s="83">
        <v>0.99739999999999995</v>
      </c>
      <c r="P351" s="95" t="s">
        <v>46</v>
      </c>
      <c r="Q351" s="83">
        <v>0.71599999999999997</v>
      </c>
      <c r="R351" s="83"/>
      <c r="S351" s="83">
        <v>34.909999999999997</v>
      </c>
      <c r="T351" s="83">
        <v>0.79200000000000004</v>
      </c>
      <c r="U351" s="83">
        <v>1</v>
      </c>
      <c r="V351" s="6" t="s">
        <v>1</v>
      </c>
      <c r="W351" s="3">
        <f>Q351*S351*T351/(L351)</f>
        <v>0.99982239999999989</v>
      </c>
      <c r="X351" s="163" t="s">
        <v>944</v>
      </c>
    </row>
    <row r="352" spans="1:24" ht="16" customHeight="1" x14ac:dyDescent="0.2">
      <c r="A352" s="59" t="s">
        <v>827</v>
      </c>
      <c r="B352" s="23">
        <v>41571</v>
      </c>
      <c r="C352" s="4">
        <f t="shared" si="16"/>
        <v>10</v>
      </c>
      <c r="D352" s="4">
        <f>YEAR(Table1[[#This Row],[Measurement Date]])</f>
        <v>2013</v>
      </c>
      <c r="E352" s="5"/>
      <c r="G352" s="32" t="s">
        <v>461</v>
      </c>
      <c r="H352" s="6" t="s">
        <v>943</v>
      </c>
      <c r="I352" s="6" t="s">
        <v>973</v>
      </c>
      <c r="J352" s="21" t="s">
        <v>975</v>
      </c>
      <c r="K352" s="5"/>
      <c r="L352" s="83">
        <v>8.5500000000000007</v>
      </c>
      <c r="M352" s="83">
        <v>8.5500000000000007</v>
      </c>
      <c r="N352" s="5">
        <v>0.18</v>
      </c>
      <c r="O352" s="5">
        <v>1.37E-2</v>
      </c>
      <c r="P352" s="3"/>
      <c r="Q352" s="5">
        <v>0.55500000000000005</v>
      </c>
      <c r="T352" s="5">
        <v>0.64</v>
      </c>
      <c r="U352" s="5">
        <v>1</v>
      </c>
      <c r="V352" s="6" t="s">
        <v>165</v>
      </c>
      <c r="W352" s="3">
        <f>Q352*S352*T352/(M352)</f>
        <v>0</v>
      </c>
      <c r="X352" s="1"/>
    </row>
    <row r="353" spans="1:53" ht="16" customHeight="1" x14ac:dyDescent="0.2">
      <c r="A353" s="137" t="s">
        <v>830</v>
      </c>
      <c r="B353" s="23">
        <v>41609</v>
      </c>
      <c r="C353" s="4">
        <f t="shared" si="16"/>
        <v>12</v>
      </c>
      <c r="D353" s="4">
        <f>YEAR(Table1[[#This Row],[Measurement Date]])</f>
        <v>2013</v>
      </c>
      <c r="E353" s="5" t="s">
        <v>41</v>
      </c>
      <c r="F353" s="5" t="s">
        <v>247</v>
      </c>
      <c r="G353" s="166" t="s">
        <v>1133</v>
      </c>
      <c r="H353" s="55" t="s">
        <v>464</v>
      </c>
      <c r="I353" t="s">
        <v>57</v>
      </c>
      <c r="J353" s="21" t="s">
        <v>1</v>
      </c>
      <c r="K353" s="83"/>
      <c r="L353" s="83">
        <v>34.1</v>
      </c>
      <c r="M353" s="44">
        <f>L353</f>
        <v>34.1</v>
      </c>
      <c r="N353" s="83"/>
      <c r="O353" s="83">
        <v>9.9400000000000002E-2</v>
      </c>
      <c r="P353" s="95"/>
      <c r="T353" s="83"/>
      <c r="U353" s="83">
        <v>467</v>
      </c>
      <c r="V353" s="6" t="s">
        <v>1</v>
      </c>
      <c r="W353" s="4"/>
      <c r="X353" s="1"/>
    </row>
    <row r="354" spans="1:53" s="9" customFormat="1" ht="16" customHeight="1" x14ac:dyDescent="0.2">
      <c r="A354" s="59" t="s">
        <v>829</v>
      </c>
      <c r="B354" s="23">
        <v>41609</v>
      </c>
      <c r="C354" s="4">
        <f t="shared" si="16"/>
        <v>12</v>
      </c>
      <c r="D354" s="4">
        <f>YEAR(Table1[[#This Row],[Measurement Date]])</f>
        <v>2013</v>
      </c>
      <c r="E354" s="5">
        <v>44</v>
      </c>
      <c r="F354" s="5">
        <v>3</v>
      </c>
      <c r="G354" s="6" t="s">
        <v>461</v>
      </c>
      <c r="H354" t="s">
        <v>472</v>
      </c>
      <c r="I354" s="6" t="s">
        <v>1017</v>
      </c>
      <c r="J354" s="21" t="s">
        <v>33</v>
      </c>
      <c r="K354" s="83"/>
      <c r="L354" s="83">
        <v>17.899999999999999</v>
      </c>
      <c r="M354" s="44">
        <v>17.899999999999999</v>
      </c>
      <c r="N354" s="83">
        <v>0.8</v>
      </c>
      <c r="O354" s="83">
        <v>9.3799999999999994E-2</v>
      </c>
      <c r="P354" s="95"/>
      <c r="Q354" s="83">
        <v>1.109</v>
      </c>
      <c r="R354" s="5"/>
      <c r="S354" s="83">
        <v>19.600000000000001</v>
      </c>
      <c r="T354" s="83">
        <v>0.74199999999999999</v>
      </c>
      <c r="U354" s="83">
        <v>1</v>
      </c>
      <c r="V354" s="6" t="s">
        <v>165</v>
      </c>
      <c r="W354" s="3">
        <f>Q354*S354*T354/(L354)</f>
        <v>0.90102842458100563</v>
      </c>
      <c r="X354" s="1" t="s">
        <v>352</v>
      </c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</row>
    <row r="355" spans="1:53" ht="16" customHeight="1" x14ac:dyDescent="0.2">
      <c r="A355" s="137" t="s">
        <v>832</v>
      </c>
      <c r="B355" s="23">
        <v>41640</v>
      </c>
      <c r="C355" s="4">
        <f t="shared" si="16"/>
        <v>1</v>
      </c>
      <c r="D355" s="4">
        <f>YEAR(Table1[[#This Row],[Measurement Date]])</f>
        <v>2014</v>
      </c>
      <c r="E355" s="5">
        <v>44</v>
      </c>
      <c r="F355" s="5">
        <v>1</v>
      </c>
      <c r="G355" s="6" t="s">
        <v>467</v>
      </c>
      <c r="H355" s="6" t="s">
        <v>468</v>
      </c>
      <c r="I355" s="6" t="s">
        <v>181</v>
      </c>
      <c r="J355" s="21" t="s">
        <v>21</v>
      </c>
      <c r="K355" s="83"/>
      <c r="L355" s="83">
        <v>11</v>
      </c>
      <c r="M355" s="83">
        <f t="shared" ref="M355:M362" si="20">L355</f>
        <v>11</v>
      </c>
      <c r="N355" s="83">
        <v>0.3</v>
      </c>
      <c r="O355" s="83">
        <v>1.0449999999999999</v>
      </c>
      <c r="P355" s="95" t="s">
        <v>47</v>
      </c>
      <c r="Q355" s="83">
        <v>0.54200000000000004</v>
      </c>
      <c r="R355" s="83"/>
      <c r="S355" s="83">
        <v>27.44</v>
      </c>
      <c r="T355" s="83">
        <v>0.73799999999999999</v>
      </c>
      <c r="U355" s="83">
        <v>1</v>
      </c>
      <c r="V355" s="6" t="s">
        <v>21</v>
      </c>
      <c r="W355" s="3">
        <f>Q355*S355*T355/(L355)</f>
        <v>0.99780820363636369</v>
      </c>
      <c r="X355" s="1"/>
    </row>
    <row r="356" spans="1:53" ht="16" customHeight="1" x14ac:dyDescent="0.2">
      <c r="A356" s="59" t="s">
        <v>831</v>
      </c>
      <c r="B356" s="23">
        <v>41609</v>
      </c>
      <c r="C356" s="4">
        <f t="shared" si="16"/>
        <v>12</v>
      </c>
      <c r="D356" s="4">
        <f>YEAR(Table1[[#This Row],[Measurement Date]])</f>
        <v>2013</v>
      </c>
      <c r="E356" s="5">
        <v>44</v>
      </c>
      <c r="F356" s="5">
        <v>3</v>
      </c>
      <c r="G356" s="6" t="s">
        <v>467</v>
      </c>
      <c r="H356" s="7" t="s">
        <v>16</v>
      </c>
      <c r="I356" s="6" t="s">
        <v>166</v>
      </c>
      <c r="J356" s="21" t="s">
        <v>22</v>
      </c>
      <c r="K356" s="83"/>
      <c r="L356" s="83">
        <v>20.399999999999999</v>
      </c>
      <c r="M356" s="29">
        <f t="shared" si="20"/>
        <v>20.399999999999999</v>
      </c>
      <c r="N356" s="83">
        <v>0.5</v>
      </c>
      <c r="O356" s="83">
        <v>0.4778</v>
      </c>
      <c r="P356" s="95" t="s">
        <v>47</v>
      </c>
      <c r="Q356" s="83">
        <v>0.87170000000000003</v>
      </c>
      <c r="R356" s="83"/>
      <c r="S356" s="83">
        <v>29.47</v>
      </c>
      <c r="T356" s="83">
        <v>0.79500000000000004</v>
      </c>
      <c r="U356" s="83">
        <v>1</v>
      </c>
      <c r="V356" s="6" t="s">
        <v>165</v>
      </c>
      <c r="W356" s="3">
        <f>Q356*S356*T356/(L356)</f>
        <v>1.0011154022058824</v>
      </c>
      <c r="X356" s="163"/>
    </row>
    <row r="357" spans="1:53" ht="16" customHeight="1" x14ac:dyDescent="0.2">
      <c r="A357" s="78" t="s">
        <v>833</v>
      </c>
      <c r="B357" s="51">
        <v>41671</v>
      </c>
      <c r="C357" s="41">
        <f t="shared" si="16"/>
        <v>2</v>
      </c>
      <c r="D357" s="41">
        <f>YEAR(Table1[[#This Row],[Measurement Date]])</f>
        <v>2014</v>
      </c>
      <c r="E357" s="39">
        <v>44</v>
      </c>
      <c r="F357" s="39">
        <v>1</v>
      </c>
      <c r="G357" s="7" t="s">
        <v>473</v>
      </c>
      <c r="H357" s="6" t="s">
        <v>476</v>
      </c>
      <c r="I357" s="20" t="s">
        <v>245</v>
      </c>
      <c r="J357" s="87" t="s">
        <v>31</v>
      </c>
      <c r="K357" s="88"/>
      <c r="L357" s="88">
        <v>25.6</v>
      </c>
      <c r="M357" s="88">
        <f t="shared" si="20"/>
        <v>25.6</v>
      </c>
      <c r="N357" s="88">
        <v>0.5</v>
      </c>
      <c r="O357" s="88">
        <v>143.69999999999999</v>
      </c>
      <c r="P357" s="97" t="s">
        <v>47</v>
      </c>
      <c r="Q357" s="88">
        <v>0.74</v>
      </c>
      <c r="R357" s="88"/>
      <c r="S357" s="88">
        <v>41.8</v>
      </c>
      <c r="T357" s="88">
        <v>0.82699999999999996</v>
      </c>
      <c r="U357" s="88">
        <v>1</v>
      </c>
      <c r="V357" s="20" t="s">
        <v>21</v>
      </c>
      <c r="W357" s="16">
        <f>Q357*S357*T357/(L357)</f>
        <v>0.99924859374999986</v>
      </c>
      <c r="X357" s="28"/>
    </row>
    <row r="358" spans="1:53" ht="16" customHeight="1" x14ac:dyDescent="0.2">
      <c r="A358" s="59" t="s">
        <v>835</v>
      </c>
      <c r="B358" s="23">
        <v>41671</v>
      </c>
      <c r="C358" s="4">
        <f t="shared" si="16"/>
        <v>2</v>
      </c>
      <c r="D358" s="4">
        <f>YEAR(Table1[[#This Row],[Measurement Date]])</f>
        <v>2014</v>
      </c>
      <c r="E358" s="5">
        <v>44</v>
      </c>
      <c r="F358" s="5">
        <v>4</v>
      </c>
      <c r="G358" s="6" t="s">
        <v>467</v>
      </c>
      <c r="H358" s="7" t="s">
        <v>8</v>
      </c>
      <c r="I358" s="6" t="s">
        <v>171</v>
      </c>
      <c r="J358" s="1" t="s">
        <v>1</v>
      </c>
      <c r="K358" s="5"/>
      <c r="L358" s="5">
        <v>23.3</v>
      </c>
      <c r="M358" s="29">
        <f t="shared" si="20"/>
        <v>23.3</v>
      </c>
      <c r="N358" s="5">
        <v>1.2</v>
      </c>
      <c r="O358" s="5">
        <v>0.99019999999999997</v>
      </c>
      <c r="P358" s="5" t="s">
        <v>46</v>
      </c>
      <c r="U358" s="5">
        <v>14.7</v>
      </c>
      <c r="V358" s="6" t="s">
        <v>1</v>
      </c>
      <c r="X358" s="1"/>
    </row>
    <row r="359" spans="1:53" s="10" customFormat="1" ht="16" customHeight="1" x14ac:dyDescent="0.2">
      <c r="A359" s="137" t="s">
        <v>834</v>
      </c>
      <c r="B359" s="23">
        <v>41671</v>
      </c>
      <c r="C359" s="4">
        <f t="shared" si="16"/>
        <v>2</v>
      </c>
      <c r="D359" s="4">
        <f>YEAR(Table1[[#This Row],[Measurement Date]])</f>
        <v>2014</v>
      </c>
      <c r="E359" s="5">
        <v>44</v>
      </c>
      <c r="F359" s="5">
        <v>3</v>
      </c>
      <c r="G359" s="7" t="s">
        <v>473</v>
      </c>
      <c r="H359" s="6" t="s">
        <v>475</v>
      </c>
      <c r="I359" s="6" t="s">
        <v>183</v>
      </c>
      <c r="J359" s="21" t="s">
        <v>7</v>
      </c>
      <c r="K359" s="83"/>
      <c r="L359" s="83">
        <v>25</v>
      </c>
      <c r="M359" s="83">
        <f t="shared" si="20"/>
        <v>25</v>
      </c>
      <c r="N359" s="83">
        <v>0.70000000000000007</v>
      </c>
      <c r="O359" s="83">
        <v>120.94</v>
      </c>
      <c r="P359" s="95" t="s">
        <v>48</v>
      </c>
      <c r="Q359" s="83">
        <v>0.72599999999999998</v>
      </c>
      <c r="R359" s="83"/>
      <c r="S359" s="83">
        <v>41.5</v>
      </c>
      <c r="T359" s="83">
        <v>0.82799999999999996</v>
      </c>
      <c r="U359" s="83">
        <v>1</v>
      </c>
      <c r="V359" s="6" t="s">
        <v>88</v>
      </c>
      <c r="W359" s="3">
        <f>Q359*S359*T359/(L359)</f>
        <v>0.99787247999999995</v>
      </c>
      <c r="X359" s="1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</row>
    <row r="360" spans="1:53" ht="16" customHeight="1" x14ac:dyDescent="0.2">
      <c r="A360" s="78" t="s">
        <v>837</v>
      </c>
      <c r="B360" s="27">
        <v>41699</v>
      </c>
      <c r="C360" s="14">
        <f t="shared" si="16"/>
        <v>3</v>
      </c>
      <c r="D360" s="14">
        <f>YEAR(Table1[[#This Row],[Measurement Date]])</f>
        <v>2014</v>
      </c>
      <c r="E360" s="25">
        <v>44</v>
      </c>
      <c r="F360" s="25">
        <v>1</v>
      </c>
      <c r="G360" s="6" t="s">
        <v>467</v>
      </c>
      <c r="H360" s="7" t="s">
        <v>8</v>
      </c>
      <c r="I360" s="26" t="s">
        <v>55</v>
      </c>
      <c r="J360" s="68" t="s">
        <v>162</v>
      </c>
      <c r="K360" s="92"/>
      <c r="L360" s="92">
        <v>20.5</v>
      </c>
      <c r="M360" s="49">
        <f t="shared" si="20"/>
        <v>20.5</v>
      </c>
      <c r="N360" s="92">
        <v>0.6</v>
      </c>
      <c r="O360" s="92">
        <v>0.98819999999999997</v>
      </c>
      <c r="P360" s="93" t="s">
        <v>46</v>
      </c>
      <c r="Q360" s="92">
        <v>0.752</v>
      </c>
      <c r="R360" s="92"/>
      <c r="S360" s="92">
        <v>35.299999999999997</v>
      </c>
      <c r="T360" s="92">
        <v>0.77200000000000002</v>
      </c>
      <c r="U360" s="92">
        <v>1</v>
      </c>
      <c r="V360" s="13" t="s">
        <v>1</v>
      </c>
      <c r="W360" s="12">
        <f>Q360*S360*T360/(L360)</f>
        <v>0.99966844878048766</v>
      </c>
      <c r="X360" s="159" t="s">
        <v>953</v>
      </c>
    </row>
    <row r="361" spans="1:53" ht="16" customHeight="1" x14ac:dyDescent="0.2">
      <c r="A361" s="137" t="s">
        <v>838</v>
      </c>
      <c r="B361" s="23">
        <v>41699</v>
      </c>
      <c r="C361" s="4">
        <f t="shared" si="16"/>
        <v>3</v>
      </c>
      <c r="D361" s="4">
        <f>YEAR(Table1[[#This Row],[Measurement Date]])</f>
        <v>2014</v>
      </c>
      <c r="E361" s="5">
        <v>44</v>
      </c>
      <c r="F361" s="5">
        <v>3</v>
      </c>
      <c r="G361" s="6" t="s">
        <v>467</v>
      </c>
      <c r="H361" s="7" t="s">
        <v>8</v>
      </c>
      <c r="I361" s="13" t="s">
        <v>184</v>
      </c>
      <c r="J361" s="21" t="s">
        <v>98</v>
      </c>
      <c r="K361" s="83"/>
      <c r="L361" s="83">
        <v>20.9</v>
      </c>
      <c r="M361" s="29">
        <f t="shared" si="20"/>
        <v>20.9</v>
      </c>
      <c r="N361" s="83">
        <v>0.70000000000000007</v>
      </c>
      <c r="O361" s="83">
        <v>0.51919999999999999</v>
      </c>
      <c r="P361" s="95" t="s">
        <v>46</v>
      </c>
      <c r="Q361" s="83">
        <v>0.68579999999999997</v>
      </c>
      <c r="R361" s="83"/>
      <c r="S361" s="83">
        <v>39.909999999999997</v>
      </c>
      <c r="T361" s="83">
        <v>0.76400000000000001</v>
      </c>
      <c r="U361" s="83">
        <v>1</v>
      </c>
      <c r="V361" s="6" t="s">
        <v>88</v>
      </c>
      <c r="W361" s="3">
        <f>Q361*S361*T361/(L361)</f>
        <v>1.0005211670813396</v>
      </c>
      <c r="X361" s="163"/>
    </row>
    <row r="362" spans="1:53" ht="16" customHeight="1" x14ac:dyDescent="0.2">
      <c r="A362" s="59" t="s">
        <v>836</v>
      </c>
      <c r="B362" s="23">
        <v>41699</v>
      </c>
      <c r="C362" s="4">
        <f t="shared" si="16"/>
        <v>3</v>
      </c>
      <c r="D362" s="4">
        <f>YEAR(Table1[[#This Row],[Measurement Date]])</f>
        <v>2014</v>
      </c>
      <c r="E362" s="5">
        <v>44</v>
      </c>
      <c r="F362" s="5">
        <v>4</v>
      </c>
      <c r="G362" s="6" t="s">
        <v>467</v>
      </c>
      <c r="H362" s="7" t="s">
        <v>469</v>
      </c>
      <c r="I362" s="7" t="s">
        <v>55</v>
      </c>
      <c r="J362" s="21" t="s">
        <v>1</v>
      </c>
      <c r="K362" s="83"/>
      <c r="L362" s="83">
        <v>23.3</v>
      </c>
      <c r="M362" s="29">
        <f t="shared" si="20"/>
        <v>23.3</v>
      </c>
      <c r="N362" s="83">
        <v>1.2</v>
      </c>
      <c r="O362" s="83">
        <v>9.9019999999999997E-2</v>
      </c>
      <c r="P362" s="95"/>
      <c r="Q362" s="83"/>
      <c r="R362" s="83"/>
      <c r="S362" s="83"/>
      <c r="T362" s="83"/>
      <c r="U362" s="83">
        <v>15</v>
      </c>
      <c r="V362" s="6" t="s">
        <v>1</v>
      </c>
      <c r="X362" s="163"/>
    </row>
    <row r="363" spans="1:53" ht="16" customHeight="1" x14ac:dyDescent="0.2">
      <c r="A363" s="78" t="s">
        <v>839</v>
      </c>
      <c r="B363" s="23">
        <v>41730</v>
      </c>
      <c r="C363" s="4">
        <f t="shared" si="16"/>
        <v>4</v>
      </c>
      <c r="D363" s="4">
        <f>YEAR(Table1[[#This Row],[Measurement Date]])</f>
        <v>2014</v>
      </c>
      <c r="E363" s="5">
        <v>44</v>
      </c>
      <c r="F363" s="5">
        <v>3</v>
      </c>
      <c r="G363" s="6" t="s">
        <v>461</v>
      </c>
      <c r="H363" s="6" t="s">
        <v>472</v>
      </c>
      <c r="I363" s="6" t="s">
        <v>171</v>
      </c>
      <c r="J363" s="21" t="s">
        <v>33</v>
      </c>
      <c r="K363" s="83"/>
      <c r="L363" s="83">
        <v>17.899999999999999</v>
      </c>
      <c r="M363" s="44">
        <v>17.899999999999999</v>
      </c>
      <c r="N363" s="83">
        <v>0.8</v>
      </c>
      <c r="O363" s="83">
        <v>9.3700000000000006E-2</v>
      </c>
      <c r="P363" s="95" t="s">
        <v>46</v>
      </c>
      <c r="Q363" s="83">
        <v>1.1142000000000001</v>
      </c>
      <c r="S363" s="83">
        <v>21.8</v>
      </c>
      <c r="T363" s="83">
        <v>0.73599999999999999</v>
      </c>
      <c r="U363" s="83">
        <v>1</v>
      </c>
      <c r="V363" s="6" t="s">
        <v>165</v>
      </c>
      <c r="W363" s="3">
        <f>Q363*S363*T363/(L363)</f>
        <v>0.99872157318435761</v>
      </c>
      <c r="X363" s="1" t="s">
        <v>280</v>
      </c>
    </row>
    <row r="364" spans="1:53" ht="16" customHeight="1" x14ac:dyDescent="0.2">
      <c r="A364" s="81" t="s">
        <v>840</v>
      </c>
      <c r="B364" s="23">
        <v>41730</v>
      </c>
      <c r="C364" s="4">
        <f t="shared" si="16"/>
        <v>4</v>
      </c>
      <c r="D364" s="4">
        <f>YEAR(Table1[[#This Row],[Measurement Date]])</f>
        <v>2014</v>
      </c>
      <c r="E364" s="5" t="s">
        <v>41</v>
      </c>
      <c r="F364" s="5" t="s">
        <v>375</v>
      </c>
      <c r="G364" s="166" t="s">
        <v>1133</v>
      </c>
      <c r="H364" s="133" t="s">
        <v>464</v>
      </c>
      <c r="I364" s="6" t="s">
        <v>202</v>
      </c>
      <c r="J364" s="21" t="s">
        <v>1</v>
      </c>
      <c r="K364" s="83"/>
      <c r="L364" s="83">
        <v>43.8</v>
      </c>
      <c r="M364" s="44">
        <f>L364</f>
        <v>43.8</v>
      </c>
      <c r="N364" s="83"/>
      <c r="O364" s="83">
        <v>9.98E-2</v>
      </c>
      <c r="P364" s="95"/>
      <c r="T364" s="83"/>
      <c r="U364" s="83">
        <v>327</v>
      </c>
      <c r="V364" s="6" t="s">
        <v>1</v>
      </c>
      <c r="W364" s="4"/>
      <c r="X364" s="1"/>
    </row>
    <row r="365" spans="1:53" ht="16" customHeight="1" x14ac:dyDescent="0.2">
      <c r="A365" s="78" t="s">
        <v>841</v>
      </c>
      <c r="B365" s="23">
        <v>41730</v>
      </c>
      <c r="C365" s="4">
        <f t="shared" si="16"/>
        <v>4</v>
      </c>
      <c r="D365" s="4">
        <f>YEAR(Table1[[#This Row],[Measurement Date]])</f>
        <v>2014</v>
      </c>
      <c r="E365" s="5">
        <v>46</v>
      </c>
      <c r="F365" s="5">
        <v>1</v>
      </c>
      <c r="G365" s="6" t="s">
        <v>467</v>
      </c>
      <c r="H365" s="7" t="s">
        <v>8</v>
      </c>
      <c r="I365" s="7" t="s">
        <v>150</v>
      </c>
      <c r="J365" s="21" t="s">
        <v>162</v>
      </c>
      <c r="K365" s="5"/>
      <c r="L365" s="83">
        <v>21</v>
      </c>
      <c r="M365" s="29">
        <f>L365</f>
        <v>21</v>
      </c>
      <c r="N365" s="83">
        <v>0.6</v>
      </c>
      <c r="O365" s="83">
        <v>0.99270000000000003</v>
      </c>
      <c r="P365" s="95" t="s">
        <v>46</v>
      </c>
      <c r="Q365" s="83">
        <v>0.75700000000000001</v>
      </c>
      <c r="S365" s="83">
        <v>35.700000000000003</v>
      </c>
      <c r="T365" s="83">
        <v>0.77600000000000002</v>
      </c>
      <c r="U365" s="83">
        <v>1</v>
      </c>
      <c r="V365" s="6" t="s">
        <v>88</v>
      </c>
      <c r="W365" s="3">
        <f t="shared" ref="W365:W370" si="21">Q365*S365*T365/(L365)</f>
        <v>0.99863440000000003</v>
      </c>
      <c r="X365" s="163"/>
    </row>
    <row r="366" spans="1:53" ht="16" customHeight="1" x14ac:dyDescent="0.2">
      <c r="A366" s="78" t="s">
        <v>842</v>
      </c>
      <c r="B366" s="23">
        <v>41752</v>
      </c>
      <c r="C366" s="4">
        <f t="shared" si="16"/>
        <v>4</v>
      </c>
      <c r="D366" s="4">
        <f>YEAR(Table1[[#This Row],[Measurement Date]])</f>
        <v>2014</v>
      </c>
      <c r="E366" s="5"/>
      <c r="G366" s="7" t="s">
        <v>473</v>
      </c>
      <c r="H366" s="6" t="s">
        <v>465</v>
      </c>
      <c r="I366" s="6" t="s">
        <v>201</v>
      </c>
      <c r="J366" s="21" t="s">
        <v>3</v>
      </c>
      <c r="K366" s="5"/>
      <c r="L366" s="83"/>
      <c r="M366" s="83">
        <v>21.24</v>
      </c>
      <c r="O366" s="5">
        <v>239.7</v>
      </c>
      <c r="P366" s="3"/>
      <c r="Q366" s="5">
        <v>5.4951999999999996</v>
      </c>
      <c r="S366" s="5">
        <v>4.8129999999999997</v>
      </c>
      <c r="T366" s="5">
        <v>0.80300000000000005</v>
      </c>
      <c r="V366" s="6" t="s">
        <v>1</v>
      </c>
      <c r="W366" s="3" t="e">
        <f t="shared" si="21"/>
        <v>#DIV/0!</v>
      </c>
      <c r="X366" s="1"/>
    </row>
    <row r="367" spans="1:53" ht="16" customHeight="1" x14ac:dyDescent="0.2">
      <c r="A367" s="78" t="s">
        <v>843</v>
      </c>
      <c r="B367" s="23">
        <v>41821</v>
      </c>
      <c r="C367" s="4">
        <f t="shared" si="16"/>
        <v>7</v>
      </c>
      <c r="D367" s="4">
        <f>YEAR(Table1[[#This Row],[Measurement Date]])</f>
        <v>2014</v>
      </c>
      <c r="E367" s="5">
        <v>45</v>
      </c>
      <c r="F367" s="5">
        <v>1</v>
      </c>
      <c r="G367" s="6" t="s">
        <v>467</v>
      </c>
      <c r="H367" s="6" t="s">
        <v>468</v>
      </c>
      <c r="I367" s="6" t="s">
        <v>1019</v>
      </c>
      <c r="J367" s="21" t="s">
        <v>21</v>
      </c>
      <c r="K367" s="83"/>
      <c r="L367" s="83">
        <v>10.199999999999999</v>
      </c>
      <c r="M367" s="83">
        <f>L367</f>
        <v>10.199999999999999</v>
      </c>
      <c r="N367" s="83">
        <v>0.3</v>
      </c>
      <c r="O367" s="83">
        <v>1.0009999999999999</v>
      </c>
      <c r="P367" s="95" t="s">
        <v>47</v>
      </c>
      <c r="Q367" s="83">
        <v>0.89600000000000002</v>
      </c>
      <c r="R367" s="83"/>
      <c r="S367" s="83">
        <v>16.36</v>
      </c>
      <c r="T367" s="83">
        <v>0.69799999999999995</v>
      </c>
      <c r="U367" s="83">
        <v>1</v>
      </c>
      <c r="V367" s="6" t="s">
        <v>21</v>
      </c>
      <c r="W367" s="3">
        <f t="shared" si="21"/>
        <v>1.003105380392157</v>
      </c>
      <c r="X367" s="1"/>
    </row>
    <row r="368" spans="1:53" ht="16" customHeight="1" x14ac:dyDescent="0.2">
      <c r="A368" s="81" t="s">
        <v>844</v>
      </c>
      <c r="B368" s="42">
        <v>41821</v>
      </c>
      <c r="C368" s="43">
        <f t="shared" si="16"/>
        <v>7</v>
      </c>
      <c r="D368" s="43">
        <f>YEAR(Table1[[#This Row],[Measurement Date]])</f>
        <v>2014</v>
      </c>
      <c r="E368" s="34">
        <v>45</v>
      </c>
      <c r="F368" s="34">
        <v>1</v>
      </c>
      <c r="G368" s="6" t="s">
        <v>467</v>
      </c>
      <c r="H368" s="6" t="s">
        <v>468</v>
      </c>
      <c r="I368" s="32" t="s">
        <v>181</v>
      </c>
      <c r="J368" s="101" t="s">
        <v>21</v>
      </c>
      <c r="K368" s="102"/>
      <c r="L368" s="102">
        <v>11.4</v>
      </c>
      <c r="M368" s="102">
        <f>L368</f>
        <v>11.4</v>
      </c>
      <c r="N368" s="102">
        <v>0.3</v>
      </c>
      <c r="O368" s="102">
        <v>1.046</v>
      </c>
      <c r="P368" s="103" t="s">
        <v>47</v>
      </c>
      <c r="Q368" s="102">
        <v>0.53500000000000003</v>
      </c>
      <c r="R368" s="102"/>
      <c r="S368" s="102">
        <v>29.07</v>
      </c>
      <c r="T368" s="102">
        <v>0.73099999999999998</v>
      </c>
      <c r="U368" s="102">
        <v>1</v>
      </c>
      <c r="V368" s="32" t="s">
        <v>21</v>
      </c>
      <c r="W368" s="153">
        <f t="shared" si="21"/>
        <v>0.99726674999999987</v>
      </c>
      <c r="X368" s="36"/>
    </row>
    <row r="369" spans="1:53" s="8" customFormat="1" ht="16" customHeight="1" x14ac:dyDescent="0.2">
      <c r="A369" s="78" t="s">
        <v>845</v>
      </c>
      <c r="B369" s="23">
        <v>41852</v>
      </c>
      <c r="C369" s="4">
        <f t="shared" si="16"/>
        <v>8</v>
      </c>
      <c r="D369" s="4">
        <f>YEAR(Table1[[#This Row],[Measurement Date]])</f>
        <v>2014</v>
      </c>
      <c r="E369" s="5">
        <v>45</v>
      </c>
      <c r="F369" s="5">
        <v>1</v>
      </c>
      <c r="G369" s="6" t="s">
        <v>467</v>
      </c>
      <c r="H369" s="7" t="s">
        <v>16</v>
      </c>
      <c r="I369" s="6" t="s">
        <v>166</v>
      </c>
      <c r="J369" s="21" t="s">
        <v>22</v>
      </c>
      <c r="K369" s="83"/>
      <c r="L369" s="83">
        <v>21</v>
      </c>
      <c r="M369" s="29">
        <f>L369</f>
        <v>21</v>
      </c>
      <c r="N369" s="83">
        <v>0.4</v>
      </c>
      <c r="O369" s="83">
        <v>1.0623</v>
      </c>
      <c r="P369" s="95" t="s">
        <v>46</v>
      </c>
      <c r="Q369" s="83">
        <v>0.87590000000000001</v>
      </c>
      <c r="R369" s="83"/>
      <c r="S369" s="83">
        <v>30.25</v>
      </c>
      <c r="T369" s="83">
        <v>0.79400000000000004</v>
      </c>
      <c r="U369" s="83">
        <v>1</v>
      </c>
      <c r="V369" s="6" t="s">
        <v>165</v>
      </c>
      <c r="W369" s="3">
        <f t="shared" si="21"/>
        <v>1.0018001976190478</v>
      </c>
      <c r="X369" s="163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</row>
    <row r="370" spans="1:53" ht="16" customHeight="1" x14ac:dyDescent="0.2">
      <c r="A370" s="81" t="s">
        <v>846</v>
      </c>
      <c r="B370" s="23">
        <v>41883</v>
      </c>
      <c r="C370" s="4">
        <f t="shared" si="16"/>
        <v>9</v>
      </c>
      <c r="D370" s="4">
        <f>YEAR(Table1[[#This Row],[Measurement Date]])</f>
        <v>2014</v>
      </c>
      <c r="E370" s="5">
        <v>45</v>
      </c>
      <c r="F370" s="5">
        <v>1</v>
      </c>
      <c r="G370" s="6" t="s">
        <v>461</v>
      </c>
      <c r="H370" s="6" t="s">
        <v>939</v>
      </c>
      <c r="I370" s="6" t="s">
        <v>171</v>
      </c>
      <c r="J370" s="21" t="s">
        <v>169</v>
      </c>
      <c r="K370" s="83"/>
      <c r="L370" s="44">
        <v>11</v>
      </c>
      <c r="M370" s="44">
        <v>11</v>
      </c>
      <c r="N370" s="83">
        <v>0.3</v>
      </c>
      <c r="O370" s="83">
        <v>0.99299999999999999</v>
      </c>
      <c r="P370" s="95" t="s">
        <v>47</v>
      </c>
      <c r="Q370" s="83">
        <v>0.79300000000000004</v>
      </c>
      <c r="R370" s="83"/>
      <c r="S370" s="83">
        <v>19.399999999999999</v>
      </c>
      <c r="T370" s="83">
        <v>0.71399999999999997</v>
      </c>
      <c r="U370" s="83">
        <v>1</v>
      </c>
      <c r="V370" s="6" t="s">
        <v>21</v>
      </c>
      <c r="W370" s="3">
        <f t="shared" si="21"/>
        <v>0.9985744363636363</v>
      </c>
      <c r="X370" s="1" t="s">
        <v>289</v>
      </c>
    </row>
    <row r="371" spans="1:53" ht="16" customHeight="1" x14ac:dyDescent="0.2">
      <c r="A371" s="78" t="s">
        <v>847</v>
      </c>
      <c r="B371" s="23">
        <v>41883</v>
      </c>
      <c r="C371" s="4">
        <f t="shared" si="16"/>
        <v>9</v>
      </c>
      <c r="D371" s="4">
        <f>YEAR(Table1[[#This Row],[Measurement Date]])</f>
        <v>2014</v>
      </c>
      <c r="E371" s="5">
        <v>46</v>
      </c>
      <c r="F371" s="5">
        <v>4</v>
      </c>
      <c r="G371" s="13" t="s">
        <v>1133</v>
      </c>
      <c r="H371" t="s">
        <v>464</v>
      </c>
      <c r="I371" s="6" t="s">
        <v>374</v>
      </c>
      <c r="J371" s="21" t="s">
        <v>1</v>
      </c>
      <c r="K371" s="83"/>
      <c r="L371" s="83">
        <v>45.7</v>
      </c>
      <c r="M371" s="44">
        <f t="shared" ref="M371:M376" si="22">L371</f>
        <v>45.7</v>
      </c>
      <c r="N371" s="83">
        <v>2.2999999999999998</v>
      </c>
      <c r="O371" s="83">
        <v>9.7908999999999996E-2</v>
      </c>
      <c r="P371" s="95" t="s">
        <v>47</v>
      </c>
      <c r="T371" s="83"/>
      <c r="U371" s="83">
        <v>234</v>
      </c>
      <c r="V371" s="6" t="s">
        <v>1</v>
      </c>
      <c r="W371" s="4"/>
      <c r="X371" s="1" t="s">
        <v>319</v>
      </c>
    </row>
    <row r="372" spans="1:53" ht="16" customHeight="1" x14ac:dyDescent="0.2">
      <c r="A372" s="81" t="s">
        <v>848</v>
      </c>
      <c r="B372" s="23">
        <v>41883</v>
      </c>
      <c r="C372" s="4">
        <f t="shared" si="16"/>
        <v>9</v>
      </c>
      <c r="D372" s="4">
        <f>YEAR(Table1[[#This Row],[Measurement Date]])</f>
        <v>2014</v>
      </c>
      <c r="E372" s="5">
        <v>45</v>
      </c>
      <c r="F372" s="5">
        <v>3</v>
      </c>
      <c r="G372" s="6" t="s">
        <v>467</v>
      </c>
      <c r="H372" s="7" t="s">
        <v>8</v>
      </c>
      <c r="I372" s="7" t="s">
        <v>150</v>
      </c>
      <c r="J372" s="21" t="s">
        <v>151</v>
      </c>
      <c r="K372" s="83"/>
      <c r="L372" s="83">
        <v>21.7</v>
      </c>
      <c r="M372" s="29">
        <f t="shared" si="22"/>
        <v>21.7</v>
      </c>
      <c r="N372" s="83">
        <v>0.70000000000000007</v>
      </c>
      <c r="O372" s="83">
        <v>0.49719999999999998</v>
      </c>
      <c r="P372" s="95" t="s">
        <v>47</v>
      </c>
      <c r="Q372" s="83">
        <v>0.74629999999999996</v>
      </c>
      <c r="R372" s="83"/>
      <c r="S372" s="83">
        <v>36.590000000000003</v>
      </c>
      <c r="T372" s="83">
        <v>0.79300000000000004</v>
      </c>
      <c r="U372" s="83">
        <v>1</v>
      </c>
      <c r="V372" s="6" t="s">
        <v>88</v>
      </c>
      <c r="W372" s="3">
        <f>Q372*S372*T372/(L372)</f>
        <v>0.99790524336405539</v>
      </c>
      <c r="X372" s="163"/>
    </row>
    <row r="373" spans="1:53" ht="16" customHeight="1" x14ac:dyDescent="0.2">
      <c r="A373" s="78" t="s">
        <v>849</v>
      </c>
      <c r="B373" s="23">
        <v>41913</v>
      </c>
      <c r="C373" s="4">
        <f t="shared" si="16"/>
        <v>10</v>
      </c>
      <c r="D373" s="4">
        <f>YEAR(Table1[[#This Row],[Measurement Date]])</f>
        <v>2014</v>
      </c>
      <c r="E373" s="5">
        <v>45</v>
      </c>
      <c r="F373" s="5">
        <v>1</v>
      </c>
      <c r="G373" s="6" t="s">
        <v>467</v>
      </c>
      <c r="H373" s="6" t="s">
        <v>1012</v>
      </c>
      <c r="I373" s="6" t="s">
        <v>161</v>
      </c>
      <c r="J373" s="21" t="s">
        <v>21</v>
      </c>
      <c r="K373" s="83"/>
      <c r="L373" s="83">
        <v>12.7</v>
      </c>
      <c r="M373" s="83">
        <f t="shared" si="22"/>
        <v>12.7</v>
      </c>
      <c r="N373" s="83">
        <v>0.4</v>
      </c>
      <c r="O373" s="83">
        <v>1</v>
      </c>
      <c r="P373" s="95" t="s">
        <v>47</v>
      </c>
      <c r="Q373" s="83">
        <v>1.3420000000000001</v>
      </c>
      <c r="R373" s="83"/>
      <c r="S373" s="83">
        <v>13.45</v>
      </c>
      <c r="T373" s="83">
        <v>0.70199999999999996</v>
      </c>
      <c r="U373" s="83">
        <v>1</v>
      </c>
      <c r="V373" s="6" t="s">
        <v>185</v>
      </c>
      <c r="W373" s="3">
        <f>Q373*S373*T373/(L373)</f>
        <v>0.99771888188976376</v>
      </c>
      <c r="X373" s="1"/>
    </row>
    <row r="374" spans="1:53" ht="16" customHeight="1" x14ac:dyDescent="0.2">
      <c r="A374" s="81" t="s">
        <v>850</v>
      </c>
      <c r="B374" s="23">
        <v>41913</v>
      </c>
      <c r="C374" s="4">
        <f t="shared" si="16"/>
        <v>10</v>
      </c>
      <c r="D374" s="4">
        <f>YEAR(Table1[[#This Row],[Measurement Date]])</f>
        <v>2014</v>
      </c>
      <c r="E374" s="5">
        <v>45</v>
      </c>
      <c r="F374" s="5">
        <v>4</v>
      </c>
      <c r="G374" s="13" t="s">
        <v>1133</v>
      </c>
      <c r="H374" t="s">
        <v>464</v>
      </c>
      <c r="I374" s="6" t="s">
        <v>373</v>
      </c>
      <c r="J374" s="21" t="s">
        <v>186</v>
      </c>
      <c r="K374" s="83"/>
      <c r="L374" s="44">
        <v>46</v>
      </c>
      <c r="M374" s="44">
        <f t="shared" si="22"/>
        <v>46</v>
      </c>
      <c r="N374" s="83">
        <v>2.2000000000000002</v>
      </c>
      <c r="O374" s="83">
        <v>5.1999999999999998E-2</v>
      </c>
      <c r="P374" s="95" t="s">
        <v>47</v>
      </c>
      <c r="T374" s="83"/>
      <c r="U374" s="83">
        <v>508</v>
      </c>
      <c r="V374" s="6" t="s">
        <v>21</v>
      </c>
      <c r="W374" s="4"/>
      <c r="X374" s="1"/>
    </row>
    <row r="375" spans="1:53" ht="16" customHeight="1" x14ac:dyDescent="0.2">
      <c r="A375" s="78" t="s">
        <v>851</v>
      </c>
      <c r="B375" s="23">
        <v>41913</v>
      </c>
      <c r="C375" s="4">
        <f t="shared" si="16"/>
        <v>10</v>
      </c>
      <c r="D375" s="4">
        <f>YEAR(Table1[[#This Row],[Measurement Date]])</f>
        <v>2014</v>
      </c>
      <c r="E375" s="5">
        <v>46</v>
      </c>
      <c r="F375" s="5">
        <v>1</v>
      </c>
      <c r="G375" s="6" t="s">
        <v>467</v>
      </c>
      <c r="H375" s="6" t="s">
        <v>468</v>
      </c>
      <c r="I375" s="6" t="s">
        <v>181</v>
      </c>
      <c r="J375" s="21" t="s">
        <v>21</v>
      </c>
      <c r="K375" s="83"/>
      <c r="L375" s="83">
        <v>11.799999999999999</v>
      </c>
      <c r="M375" s="83">
        <f t="shared" si="22"/>
        <v>11.799999999999999</v>
      </c>
      <c r="N375" s="83">
        <v>0.3</v>
      </c>
      <c r="O375" s="83">
        <v>1.044</v>
      </c>
      <c r="P375" s="95" t="s">
        <v>47</v>
      </c>
      <c r="Q375" s="83">
        <v>0.54800000000000004</v>
      </c>
      <c r="R375" s="83"/>
      <c r="S375" s="83">
        <v>29.39</v>
      </c>
      <c r="T375" s="83">
        <v>0.73099999999999998</v>
      </c>
      <c r="U375" s="83">
        <v>1</v>
      </c>
      <c r="V375" s="6" t="s">
        <v>21</v>
      </c>
      <c r="W375" s="3">
        <f t="shared" ref="W375:W381" si="23">Q375*S375*T375/(L375)</f>
        <v>0.99773570508474585</v>
      </c>
      <c r="X375" s="1"/>
    </row>
    <row r="376" spans="1:53" ht="16" customHeight="1" x14ac:dyDescent="0.2">
      <c r="A376" s="78" t="s">
        <v>852</v>
      </c>
      <c r="B376" s="23">
        <v>41944</v>
      </c>
      <c r="C376" s="4">
        <f t="shared" si="16"/>
        <v>11</v>
      </c>
      <c r="D376" s="4">
        <f>YEAR(Table1[[#This Row],[Measurement Date]])</f>
        <v>2014</v>
      </c>
      <c r="E376" s="5">
        <v>45</v>
      </c>
      <c r="F376" s="5">
        <v>1</v>
      </c>
      <c r="G376" s="7" t="s">
        <v>473</v>
      </c>
      <c r="H376" s="7" t="s">
        <v>477</v>
      </c>
      <c r="I376" s="6" t="s">
        <v>1018</v>
      </c>
      <c r="J376" s="21" t="s">
        <v>15</v>
      </c>
      <c r="K376" s="83"/>
      <c r="L376" s="83">
        <v>20.8</v>
      </c>
      <c r="M376" s="83">
        <f t="shared" si="22"/>
        <v>20.8</v>
      </c>
      <c r="N376" s="83">
        <v>0.6</v>
      </c>
      <c r="O376" s="83">
        <v>243.9</v>
      </c>
      <c r="P376" s="95" t="s">
        <v>46</v>
      </c>
      <c r="Q376" s="83">
        <v>0.66259999999999997</v>
      </c>
      <c r="R376" s="83"/>
      <c r="S376" s="83">
        <v>39.03</v>
      </c>
      <c r="T376" s="83">
        <v>0.80300000000000005</v>
      </c>
      <c r="U376" s="83">
        <v>1</v>
      </c>
      <c r="V376" s="6" t="s">
        <v>88</v>
      </c>
      <c r="W376" s="3">
        <f t="shared" si="23"/>
        <v>0.9983945304807692</v>
      </c>
      <c r="X376" s="1"/>
    </row>
    <row r="377" spans="1:53" ht="16" customHeight="1" x14ac:dyDescent="0.2">
      <c r="A377" s="81" t="s">
        <v>853</v>
      </c>
      <c r="B377" s="23">
        <v>41944</v>
      </c>
      <c r="C377" s="4">
        <f t="shared" si="16"/>
        <v>11</v>
      </c>
      <c r="D377" s="4">
        <f>YEAR(Table1[[#This Row],[Measurement Date]])</f>
        <v>2014</v>
      </c>
      <c r="E377" s="5">
        <v>45</v>
      </c>
      <c r="F377" s="5">
        <v>3</v>
      </c>
      <c r="G377" s="6" t="s">
        <v>461</v>
      </c>
      <c r="H377" s="6" t="s">
        <v>472</v>
      </c>
      <c r="I377" s="6" t="s">
        <v>171</v>
      </c>
      <c r="J377" s="21" t="s">
        <v>33</v>
      </c>
      <c r="K377" s="83"/>
      <c r="L377" s="83">
        <v>20.100000000000001</v>
      </c>
      <c r="M377" s="44">
        <v>20.100000000000001</v>
      </c>
      <c r="N377" s="83">
        <v>0.4</v>
      </c>
      <c r="O377" s="83">
        <v>9.5500000000000002E-2</v>
      </c>
      <c r="P377" s="95" t="s">
        <v>46</v>
      </c>
      <c r="Q377" s="83">
        <v>1.0589999999999999</v>
      </c>
      <c r="S377" s="83">
        <v>24.65</v>
      </c>
      <c r="T377" s="83">
        <v>0.77</v>
      </c>
      <c r="U377" s="83">
        <v>1</v>
      </c>
      <c r="V377" s="6" t="s">
        <v>165</v>
      </c>
      <c r="W377" s="3">
        <f t="shared" si="23"/>
        <v>1.0000173880597012</v>
      </c>
      <c r="X377" s="1" t="s">
        <v>280</v>
      </c>
    </row>
    <row r="378" spans="1:53" ht="16" customHeight="1" x14ac:dyDescent="0.2">
      <c r="A378" s="78" t="s">
        <v>854</v>
      </c>
      <c r="B378" s="27">
        <v>41974</v>
      </c>
      <c r="C378" s="14">
        <f t="shared" si="16"/>
        <v>12</v>
      </c>
      <c r="D378" s="14">
        <f>YEAR(Table1[[#This Row],[Measurement Date]])</f>
        <v>2014</v>
      </c>
      <c r="E378" s="25">
        <v>46</v>
      </c>
      <c r="F378" s="25">
        <v>3</v>
      </c>
      <c r="G378" s="6" t="s">
        <v>467</v>
      </c>
      <c r="H378" s="7" t="s">
        <v>16</v>
      </c>
      <c r="I378" s="13" t="s">
        <v>166</v>
      </c>
      <c r="J378" s="68" t="s">
        <v>22</v>
      </c>
      <c r="K378" s="92"/>
      <c r="L378" s="92">
        <v>21.5</v>
      </c>
      <c r="M378" s="49">
        <f>L378</f>
        <v>21.5</v>
      </c>
      <c r="N378" s="92">
        <v>0.4</v>
      </c>
      <c r="O378" s="92">
        <v>0.34549999999999997</v>
      </c>
      <c r="P378" s="93" t="s">
        <v>47</v>
      </c>
      <c r="Q378" s="92">
        <v>0.87739999999999996</v>
      </c>
      <c r="R378" s="92"/>
      <c r="S378" s="92">
        <v>30.94</v>
      </c>
      <c r="T378" s="92">
        <v>0.79200000000000004</v>
      </c>
      <c r="U378" s="92">
        <v>1</v>
      </c>
      <c r="V378" s="13" t="s">
        <v>165</v>
      </c>
      <c r="W378" s="12">
        <f t="shared" si="23"/>
        <v>1.0000107326511627</v>
      </c>
      <c r="X378" s="159"/>
    </row>
    <row r="379" spans="1:53" ht="16" customHeight="1" x14ac:dyDescent="0.2">
      <c r="A379" s="81" t="s">
        <v>855</v>
      </c>
      <c r="B379" s="23">
        <v>41974</v>
      </c>
      <c r="C379" s="4">
        <f t="shared" si="16"/>
        <v>12</v>
      </c>
      <c r="D379" s="4">
        <f>YEAR(Table1[[#This Row],[Measurement Date]])</f>
        <v>2014</v>
      </c>
      <c r="E379" s="5">
        <v>46</v>
      </c>
      <c r="F379" s="5">
        <v>3</v>
      </c>
      <c r="G379" s="6" t="s">
        <v>461</v>
      </c>
      <c r="H379" s="136" t="s">
        <v>1128</v>
      </c>
      <c r="I379" s="6" t="s">
        <v>177</v>
      </c>
      <c r="J379" s="21" t="s">
        <v>180</v>
      </c>
      <c r="K379" s="83"/>
      <c r="L379" s="83">
        <v>9.1</v>
      </c>
      <c r="M379" s="29">
        <f>L379</f>
        <v>9.1</v>
      </c>
      <c r="N379" s="83">
        <v>0.2</v>
      </c>
      <c r="O379" s="83">
        <v>0.2409</v>
      </c>
      <c r="P379" s="95" t="s">
        <v>47</v>
      </c>
      <c r="Q379" s="83">
        <v>0.70099999999999996</v>
      </c>
      <c r="R379" s="83"/>
      <c r="S379" s="83">
        <v>20.84</v>
      </c>
      <c r="T379" s="83">
        <v>0.625</v>
      </c>
      <c r="U379" s="83">
        <v>1</v>
      </c>
      <c r="V379" s="6" t="s">
        <v>21</v>
      </c>
      <c r="W379" s="3">
        <f t="shared" si="23"/>
        <v>1.0033543956043955</v>
      </c>
      <c r="X379" s="163"/>
    </row>
    <row r="380" spans="1:53" ht="16" customHeight="1" x14ac:dyDescent="0.2">
      <c r="A380" s="78" t="s">
        <v>856</v>
      </c>
      <c r="B380" s="23">
        <v>41977</v>
      </c>
      <c r="C380" s="4">
        <f t="shared" si="16"/>
        <v>12</v>
      </c>
      <c r="D380" s="4">
        <f>YEAR(Table1[[#This Row],[Measurement Date]])</f>
        <v>2014</v>
      </c>
      <c r="E380" s="5"/>
      <c r="G380" s="6" t="s">
        <v>461</v>
      </c>
      <c r="H380" s="6" t="s">
        <v>943</v>
      </c>
      <c r="I380" s="6" t="s">
        <v>973</v>
      </c>
      <c r="J380" s="21" t="s">
        <v>972</v>
      </c>
      <c r="K380" s="5"/>
      <c r="L380" s="83">
        <v>9.24</v>
      </c>
      <c r="M380" s="83">
        <v>9.24</v>
      </c>
      <c r="N380" s="5">
        <v>0.2</v>
      </c>
      <c r="O380" s="5">
        <v>4.87E-2</v>
      </c>
      <c r="P380" s="3"/>
      <c r="Q380" s="5">
        <v>0.64280000000000004</v>
      </c>
      <c r="T380" s="5">
        <v>0.68</v>
      </c>
      <c r="U380" s="5">
        <v>1</v>
      </c>
      <c r="V380" s="6" t="s">
        <v>165</v>
      </c>
      <c r="W380" s="3">
        <f t="shared" si="23"/>
        <v>0</v>
      </c>
      <c r="X380" s="1"/>
    </row>
    <row r="381" spans="1:53" ht="16" customHeight="1" x14ac:dyDescent="0.2">
      <c r="A381" s="81" t="s">
        <v>857</v>
      </c>
      <c r="B381" s="23">
        <v>42005</v>
      </c>
      <c r="C381" s="4">
        <f t="shared" si="16"/>
        <v>1</v>
      </c>
      <c r="D381" s="4">
        <f>YEAR(Table1[[#This Row],[Measurement Date]])</f>
        <v>2015</v>
      </c>
      <c r="E381" s="5">
        <v>46</v>
      </c>
      <c r="F381" s="5">
        <v>1</v>
      </c>
      <c r="G381" s="6" t="s">
        <v>467</v>
      </c>
      <c r="H381" s="6" t="s">
        <v>1012</v>
      </c>
      <c r="I381" s="6" t="s">
        <v>161</v>
      </c>
      <c r="J381" s="21" t="s">
        <v>21</v>
      </c>
      <c r="K381" s="83"/>
      <c r="L381" s="83">
        <v>13.600000000000001</v>
      </c>
      <c r="M381" s="83">
        <f>L381</f>
        <v>13.600000000000001</v>
      </c>
      <c r="N381" s="83">
        <v>0.4</v>
      </c>
      <c r="O381" s="83">
        <v>1.0429999999999999</v>
      </c>
      <c r="P381" s="95" t="s">
        <v>47</v>
      </c>
      <c r="Q381" s="83">
        <v>1.901</v>
      </c>
      <c r="R381" s="83"/>
      <c r="S381" s="83">
        <v>9.92</v>
      </c>
      <c r="T381" s="83">
        <v>0.72099999999999997</v>
      </c>
      <c r="U381" s="83">
        <v>1</v>
      </c>
      <c r="V381" s="6" t="s">
        <v>21</v>
      </c>
      <c r="W381" s="3">
        <f t="shared" si="23"/>
        <v>0.99974708235294107</v>
      </c>
      <c r="X381" s="1"/>
    </row>
    <row r="382" spans="1:53" ht="16" customHeight="1" x14ac:dyDescent="0.2">
      <c r="A382" s="78" t="s">
        <v>858</v>
      </c>
      <c r="B382" s="51">
        <v>42005</v>
      </c>
      <c r="C382" s="41">
        <f t="shared" si="16"/>
        <v>1</v>
      </c>
      <c r="D382" s="41">
        <v>2015</v>
      </c>
      <c r="E382" s="41">
        <v>46</v>
      </c>
      <c r="F382" s="39">
        <v>1</v>
      </c>
      <c r="G382" s="1" t="s">
        <v>467</v>
      </c>
      <c r="H382" s="28" t="s">
        <v>468</v>
      </c>
      <c r="I382" s="28" t="s">
        <v>1020</v>
      </c>
      <c r="J382" s="21" t="s">
        <v>21</v>
      </c>
      <c r="K382" s="39"/>
      <c r="L382" s="39">
        <v>12.7</v>
      </c>
      <c r="M382" s="39">
        <v>12.7</v>
      </c>
      <c r="N382" s="39">
        <v>0.4</v>
      </c>
      <c r="O382" s="39">
        <v>1</v>
      </c>
      <c r="P382" s="39" t="s">
        <v>47</v>
      </c>
      <c r="Q382" s="39">
        <v>1.3420000000000001</v>
      </c>
      <c r="R382" s="39"/>
      <c r="S382" s="39">
        <v>1345</v>
      </c>
      <c r="T382" s="39"/>
      <c r="U382" s="39"/>
      <c r="V382" s="39"/>
      <c r="W382" s="16"/>
      <c r="X382" s="16"/>
    </row>
    <row r="383" spans="1:53" ht="16" customHeight="1" x14ac:dyDescent="0.2">
      <c r="A383" s="81" t="s">
        <v>859</v>
      </c>
      <c r="B383" s="27">
        <v>42036</v>
      </c>
      <c r="C383" s="14">
        <f t="shared" si="16"/>
        <v>2</v>
      </c>
      <c r="D383" s="14">
        <f>YEAR(Table1[[#This Row],[Measurement Date]])</f>
        <v>2015</v>
      </c>
      <c r="E383" s="25">
        <v>46</v>
      </c>
      <c r="F383" s="25">
        <v>1</v>
      </c>
      <c r="G383" s="6" t="s">
        <v>461</v>
      </c>
      <c r="H383" s="20" t="s">
        <v>472</v>
      </c>
      <c r="I383" s="13" t="s">
        <v>171</v>
      </c>
      <c r="J383" s="68" t="s">
        <v>28</v>
      </c>
      <c r="K383" s="92"/>
      <c r="L383" s="33">
        <v>15</v>
      </c>
      <c r="M383" s="33">
        <v>15</v>
      </c>
      <c r="N383" s="92">
        <v>0.6</v>
      </c>
      <c r="O383" s="92">
        <v>1.0169999999999999</v>
      </c>
      <c r="P383" s="93" t="s">
        <v>46</v>
      </c>
      <c r="Q383" s="92">
        <v>1.0900000000000001</v>
      </c>
      <c r="R383" s="25"/>
      <c r="S383" s="92">
        <v>20.61</v>
      </c>
      <c r="T383" s="92">
        <v>0.66800000000000004</v>
      </c>
      <c r="U383" s="92">
        <v>1</v>
      </c>
      <c r="V383" s="13" t="s">
        <v>21</v>
      </c>
      <c r="W383" s="12">
        <f t="shared" ref="W383:W388" si="24">Q383*S383*T383/(L383)</f>
        <v>1.0004368800000001</v>
      </c>
      <c r="X383" s="18" t="s">
        <v>326</v>
      </c>
    </row>
    <row r="384" spans="1:53" ht="16" customHeight="1" x14ac:dyDescent="0.2">
      <c r="A384" s="78" t="s">
        <v>860</v>
      </c>
      <c r="B384" s="27">
        <v>42064</v>
      </c>
      <c r="C384" s="14">
        <f t="shared" si="16"/>
        <v>3</v>
      </c>
      <c r="D384" s="14">
        <f>YEAR(Table1[[#This Row],[Measurement Date]])</f>
        <v>2015</v>
      </c>
      <c r="E384" s="5"/>
      <c r="G384" s="32" t="s">
        <v>461</v>
      </c>
      <c r="H384" s="32" t="s">
        <v>943</v>
      </c>
      <c r="I384" s="6" t="s">
        <v>1021</v>
      </c>
      <c r="J384" s="68" t="s">
        <v>972</v>
      </c>
      <c r="K384" s="5"/>
      <c r="L384" s="33">
        <v>9.9</v>
      </c>
      <c r="M384" s="33">
        <v>9.9</v>
      </c>
      <c r="O384" s="5">
        <v>4.9000000000000002E-2</v>
      </c>
      <c r="P384" s="3"/>
      <c r="Q384" s="5">
        <v>0.63900000000000001</v>
      </c>
      <c r="S384" s="5">
        <v>22.28</v>
      </c>
      <c r="T384" s="5">
        <v>72.37</v>
      </c>
      <c r="V384" s="6"/>
      <c r="W384" s="3">
        <f t="shared" si="24"/>
        <v>104.07332327272728</v>
      </c>
      <c r="X384" s="1"/>
    </row>
    <row r="385" spans="1:53" ht="16" customHeight="1" x14ac:dyDescent="0.2">
      <c r="A385" s="81" t="s">
        <v>861</v>
      </c>
      <c r="B385" s="23">
        <v>42125</v>
      </c>
      <c r="C385" s="4">
        <f t="shared" si="16"/>
        <v>5</v>
      </c>
      <c r="D385" s="4">
        <f>YEAR(Table1[[#This Row],[Measurement Date]])</f>
        <v>2015</v>
      </c>
      <c r="E385" s="5">
        <v>47</v>
      </c>
      <c r="F385" s="5">
        <v>3</v>
      </c>
      <c r="G385" s="6" t="s">
        <v>461</v>
      </c>
      <c r="H385" s="20" t="s">
        <v>939</v>
      </c>
      <c r="I385" s="6" t="s">
        <v>171</v>
      </c>
      <c r="J385" s="21" t="s">
        <v>190</v>
      </c>
      <c r="K385" s="83"/>
      <c r="L385" s="83">
        <v>11.5</v>
      </c>
      <c r="M385" s="44">
        <v>11.5</v>
      </c>
      <c r="N385" s="83">
        <v>0.3</v>
      </c>
      <c r="O385" s="83">
        <v>4.2900000000000001E-2</v>
      </c>
      <c r="P385" s="95" t="s">
        <v>46</v>
      </c>
      <c r="Q385" s="83">
        <v>0.79069999999999996</v>
      </c>
      <c r="R385" s="83"/>
      <c r="S385" s="83">
        <v>19.739999999999998</v>
      </c>
      <c r="T385" s="83">
        <v>0.73499999999999999</v>
      </c>
      <c r="U385" s="83">
        <v>1</v>
      </c>
      <c r="V385" s="6" t="s">
        <v>165</v>
      </c>
      <c r="W385" s="3">
        <f t="shared" si="24"/>
        <v>0.9975814982608695</v>
      </c>
      <c r="X385" s="1" t="s">
        <v>280</v>
      </c>
    </row>
    <row r="386" spans="1:53" s="6" customFormat="1" ht="16" customHeight="1" x14ac:dyDescent="0.2">
      <c r="A386" s="78" t="s">
        <v>862</v>
      </c>
      <c r="B386" s="23">
        <v>42125</v>
      </c>
      <c r="C386" s="4">
        <f t="shared" si="16"/>
        <v>5</v>
      </c>
      <c r="D386" s="4">
        <f>YEAR(Table1[[#This Row],[Measurement Date]])</f>
        <v>2015</v>
      </c>
      <c r="E386" s="5" t="s">
        <v>41</v>
      </c>
      <c r="F386" s="5" t="s">
        <v>41</v>
      </c>
      <c r="G386" s="6" t="s">
        <v>463</v>
      </c>
      <c r="H386" s="20" t="s">
        <v>466</v>
      </c>
      <c r="I386" s="6" t="s">
        <v>196</v>
      </c>
      <c r="J386" s="21" t="s">
        <v>6</v>
      </c>
      <c r="K386" s="5"/>
      <c r="L386" s="83">
        <v>27.400000000000002</v>
      </c>
      <c r="M386" s="44">
        <f>L386</f>
        <v>27.400000000000002</v>
      </c>
      <c r="N386" s="83">
        <v>0</v>
      </c>
      <c r="O386" s="83">
        <v>0.999</v>
      </c>
      <c r="P386" s="95"/>
      <c r="Q386" s="83">
        <v>1.077</v>
      </c>
      <c r="R386" s="5"/>
      <c r="S386" s="83">
        <v>29.3</v>
      </c>
      <c r="T386" s="83">
        <v>0.86699999999999999</v>
      </c>
      <c r="U386" s="83">
        <v>1</v>
      </c>
      <c r="V386" s="6" t="s">
        <v>1</v>
      </c>
      <c r="W386" s="3">
        <f t="shared" si="24"/>
        <v>0.99850871167883204</v>
      </c>
      <c r="X386" s="1" t="s">
        <v>456</v>
      </c>
    </row>
    <row r="387" spans="1:53" ht="16" customHeight="1" x14ac:dyDescent="0.2">
      <c r="A387" s="81" t="s">
        <v>863</v>
      </c>
      <c r="B387" s="23">
        <v>42156</v>
      </c>
      <c r="C387" s="4">
        <f t="shared" ref="C387:C450" si="25">MONTH(B387)</f>
        <v>6</v>
      </c>
      <c r="D387" s="4">
        <f>YEAR(Table1[[#This Row],[Measurement Date]])</f>
        <v>2015</v>
      </c>
      <c r="E387" s="5">
        <v>47</v>
      </c>
      <c r="F387" s="5">
        <v>1</v>
      </c>
      <c r="G387" s="6" t="s">
        <v>461</v>
      </c>
      <c r="H387" s="20" t="s">
        <v>472</v>
      </c>
      <c r="I387" s="6" t="s">
        <v>171</v>
      </c>
      <c r="J387" s="21" t="s">
        <v>28</v>
      </c>
      <c r="K387" s="83"/>
      <c r="L387" s="83">
        <v>15.6</v>
      </c>
      <c r="M387" s="44">
        <v>15.6</v>
      </c>
      <c r="N387" s="83">
        <v>0.6</v>
      </c>
      <c r="O387" s="83">
        <v>1.02</v>
      </c>
      <c r="P387" s="95" t="s">
        <v>47</v>
      </c>
      <c r="Q387" s="83">
        <v>1.0740000000000001</v>
      </c>
      <c r="S387" s="83">
        <v>19.29</v>
      </c>
      <c r="T387" s="83">
        <v>0.751</v>
      </c>
      <c r="U387" s="83">
        <v>1</v>
      </c>
      <c r="V387" s="6" t="s">
        <v>21</v>
      </c>
      <c r="W387" s="3">
        <f t="shared" si="24"/>
        <v>0.99735977307692303</v>
      </c>
      <c r="X387" s="1" t="s">
        <v>326</v>
      </c>
    </row>
    <row r="388" spans="1:53" ht="16" customHeight="1" x14ac:dyDescent="0.2">
      <c r="A388" s="78" t="s">
        <v>864</v>
      </c>
      <c r="B388" s="23">
        <v>42217</v>
      </c>
      <c r="C388" s="4">
        <f t="shared" si="25"/>
        <v>8</v>
      </c>
      <c r="D388" s="4">
        <f>YEAR(Table1[[#This Row],[Measurement Date]])</f>
        <v>2015</v>
      </c>
      <c r="E388" s="5">
        <v>47</v>
      </c>
      <c r="F388" s="5">
        <v>3</v>
      </c>
      <c r="G388" s="7" t="s">
        <v>473</v>
      </c>
      <c r="H388" s="20" t="s">
        <v>475</v>
      </c>
      <c r="I388" s="6" t="s">
        <v>188</v>
      </c>
      <c r="J388" s="21" t="s">
        <v>14</v>
      </c>
      <c r="K388" s="5"/>
      <c r="L388" s="83">
        <v>25.1</v>
      </c>
      <c r="M388" s="83">
        <f t="shared" ref="M388:M394" si="26">L388</f>
        <v>25.1</v>
      </c>
      <c r="N388" s="83">
        <v>0.5</v>
      </c>
      <c r="O388" s="83">
        <v>4.01</v>
      </c>
      <c r="P388" s="95" t="s">
        <v>47</v>
      </c>
      <c r="Q388" s="83">
        <v>0.7177</v>
      </c>
      <c r="S388" s="83">
        <v>42.07</v>
      </c>
      <c r="T388" s="83">
        <v>0.83240000000000003</v>
      </c>
      <c r="U388" s="83">
        <v>1</v>
      </c>
      <c r="V388" s="6" t="s">
        <v>88</v>
      </c>
      <c r="W388" s="3">
        <f t="shared" si="24"/>
        <v>1.001322115681275</v>
      </c>
      <c r="X388" s="1"/>
    </row>
    <row r="389" spans="1:53" ht="16" customHeight="1" x14ac:dyDescent="0.2">
      <c r="A389" s="78" t="s">
        <v>865</v>
      </c>
      <c r="B389" s="23">
        <v>42217</v>
      </c>
      <c r="C389" s="4">
        <f t="shared" si="25"/>
        <v>8</v>
      </c>
      <c r="D389" s="4">
        <f>YEAR(Table1[[#This Row],[Measurement Date]])</f>
        <v>2015</v>
      </c>
      <c r="E389" s="4" t="s">
        <v>41</v>
      </c>
      <c r="F389" s="4" t="s">
        <v>41</v>
      </c>
      <c r="G389" s="166" t="s">
        <v>1133</v>
      </c>
      <c r="H389" s="133" t="s">
        <v>464</v>
      </c>
      <c r="I389" s="6" t="s">
        <v>445</v>
      </c>
      <c r="J389" s="21" t="s">
        <v>14</v>
      </c>
      <c r="K389" s="83"/>
      <c r="L389" s="83">
        <v>34.200000000000003</v>
      </c>
      <c r="M389" s="44">
        <f t="shared" si="26"/>
        <v>34.200000000000003</v>
      </c>
      <c r="N389" s="83"/>
      <c r="O389" s="83">
        <v>5.04E-2</v>
      </c>
      <c r="P389" s="95"/>
      <c r="T389" s="83"/>
      <c r="U389" s="83">
        <v>460</v>
      </c>
      <c r="V389" s="6"/>
      <c r="W389" s="4"/>
      <c r="X389" s="1"/>
    </row>
    <row r="390" spans="1:53" ht="16" customHeight="1" x14ac:dyDescent="0.2">
      <c r="A390" s="78" t="s">
        <v>866</v>
      </c>
      <c r="B390" s="51">
        <v>42217</v>
      </c>
      <c r="C390" s="41">
        <f t="shared" si="25"/>
        <v>8</v>
      </c>
      <c r="D390" s="41">
        <f>YEAR(Table1[[#This Row],[Measurement Date]])</f>
        <v>2015</v>
      </c>
      <c r="E390" s="41">
        <v>48</v>
      </c>
      <c r="F390" s="41">
        <v>3</v>
      </c>
      <c r="G390" s="6" t="s">
        <v>467</v>
      </c>
      <c r="H390" s="40" t="s">
        <v>8</v>
      </c>
      <c r="I390" s="40" t="s">
        <v>272</v>
      </c>
      <c r="J390" s="87" t="s">
        <v>26</v>
      </c>
      <c r="K390" s="39"/>
      <c r="L390" s="88">
        <v>22.3</v>
      </c>
      <c r="M390" s="60">
        <f t="shared" si="26"/>
        <v>22.3</v>
      </c>
      <c r="N390" s="88">
        <v>0.4</v>
      </c>
      <c r="O390" s="88">
        <v>0.51</v>
      </c>
      <c r="P390" s="97" t="s">
        <v>47</v>
      </c>
      <c r="Q390" s="88">
        <v>0.72189999999999999</v>
      </c>
      <c r="R390" s="39"/>
      <c r="S390" s="88">
        <v>39.380000000000003</v>
      </c>
      <c r="T390" s="88">
        <v>0.78200000000000003</v>
      </c>
      <c r="U390" s="88">
        <v>1</v>
      </c>
      <c r="V390" s="20" t="s">
        <v>88</v>
      </c>
      <c r="W390" s="16">
        <f>Q390*S390*T390/(L390)</f>
        <v>0.99690699569506724</v>
      </c>
      <c r="X390" s="158" t="s">
        <v>453</v>
      </c>
    </row>
    <row r="391" spans="1:53" ht="16" customHeight="1" x14ac:dyDescent="0.2">
      <c r="A391" s="81" t="s">
        <v>867</v>
      </c>
      <c r="B391" s="27">
        <v>42248</v>
      </c>
      <c r="C391" s="14">
        <f t="shared" si="25"/>
        <v>9</v>
      </c>
      <c r="D391" s="14">
        <f>YEAR(Table1[[#This Row],[Measurement Date]])</f>
        <v>2015</v>
      </c>
      <c r="E391" s="25">
        <v>47</v>
      </c>
      <c r="F391" s="25">
        <v>3</v>
      </c>
      <c r="G391" s="7" t="s">
        <v>473</v>
      </c>
      <c r="H391" s="20" t="s">
        <v>476</v>
      </c>
      <c r="I391" s="13" t="s">
        <v>188</v>
      </c>
      <c r="J391" s="68" t="s">
        <v>29</v>
      </c>
      <c r="K391" s="25"/>
      <c r="L391" s="92">
        <v>25.1</v>
      </c>
      <c r="M391" s="92">
        <f t="shared" si="26"/>
        <v>25.1</v>
      </c>
      <c r="N391" s="92">
        <v>0.5</v>
      </c>
      <c r="O391" s="92">
        <v>151.88</v>
      </c>
      <c r="P391" s="93" t="s">
        <v>46</v>
      </c>
      <c r="Q391" s="92">
        <v>0.73750000000000004</v>
      </c>
      <c r="R391" s="25"/>
      <c r="S391" s="92">
        <v>40.79</v>
      </c>
      <c r="T391" s="92">
        <v>0.83489999999999998</v>
      </c>
      <c r="U391" s="92">
        <v>1</v>
      </c>
      <c r="V391" s="13" t="s">
        <v>88</v>
      </c>
      <c r="W391" s="12">
        <f>Q391*S391*T391/(L391)</f>
        <v>1.0006367973107568</v>
      </c>
      <c r="X391" s="18"/>
    </row>
    <row r="392" spans="1:53" s="6" customFormat="1" ht="16" customHeight="1" x14ac:dyDescent="0.2">
      <c r="A392" s="78" t="s">
        <v>868</v>
      </c>
      <c r="B392" s="23">
        <v>42248</v>
      </c>
      <c r="C392" s="4">
        <f t="shared" si="25"/>
        <v>9</v>
      </c>
      <c r="D392" s="4">
        <f>YEAR(Table1[[#This Row],[Measurement Date]])</f>
        <v>2015</v>
      </c>
      <c r="E392" s="5">
        <v>54</v>
      </c>
      <c r="F392" s="5">
        <v>2</v>
      </c>
      <c r="G392" s="7" t="s">
        <v>473</v>
      </c>
      <c r="H392" s="20" t="s">
        <v>475</v>
      </c>
      <c r="I392" s="6" t="s">
        <v>303</v>
      </c>
      <c r="J392" s="21" t="s">
        <v>29</v>
      </c>
      <c r="K392" s="5"/>
      <c r="L392" s="83">
        <v>25.1</v>
      </c>
      <c r="M392" s="83">
        <f t="shared" si="26"/>
        <v>25.1</v>
      </c>
      <c r="N392" s="83">
        <v>0.5</v>
      </c>
      <c r="O392" s="83">
        <v>151.88</v>
      </c>
      <c r="P392" s="95" t="s">
        <v>46</v>
      </c>
      <c r="Q392" s="83">
        <v>0.73750000000000004</v>
      </c>
      <c r="R392" s="5"/>
      <c r="S392" s="83">
        <v>40.79</v>
      </c>
      <c r="T392" s="83">
        <v>0.83499999999999996</v>
      </c>
      <c r="U392" s="83">
        <v>1</v>
      </c>
      <c r="V392" s="6" t="s">
        <v>88</v>
      </c>
      <c r="W392" s="3">
        <f>Q392*S392*T392/(L392)</f>
        <v>1.0007566484063743</v>
      </c>
      <c r="X392" s="1"/>
    </row>
    <row r="393" spans="1:53" s="6" customFormat="1" ht="16" customHeight="1" x14ac:dyDescent="0.2">
      <c r="A393" s="81" t="s">
        <v>869</v>
      </c>
      <c r="B393" s="23">
        <v>42278</v>
      </c>
      <c r="C393" s="4">
        <f t="shared" si="25"/>
        <v>10</v>
      </c>
      <c r="D393" s="4">
        <f>YEAR(Table1[[#This Row],[Measurement Date]])</f>
        <v>2015</v>
      </c>
      <c r="E393" s="5">
        <v>47</v>
      </c>
      <c r="F393" s="5">
        <v>1</v>
      </c>
      <c r="G393" s="55" t="s">
        <v>1124</v>
      </c>
      <c r="H393" s="55" t="s">
        <v>1125</v>
      </c>
      <c r="I393" s="6" t="s">
        <v>187</v>
      </c>
      <c r="J393" s="21" t="s">
        <v>193</v>
      </c>
      <c r="K393" s="5"/>
      <c r="L393" s="83">
        <v>29.799999999999997</v>
      </c>
      <c r="M393" s="5">
        <f t="shared" si="26"/>
        <v>29.799999999999997</v>
      </c>
      <c r="N393" s="83">
        <v>1.5</v>
      </c>
      <c r="O393" s="83">
        <v>1.006</v>
      </c>
      <c r="P393" s="95" t="s">
        <v>47</v>
      </c>
      <c r="Q393" s="83">
        <v>2.14</v>
      </c>
      <c r="R393" s="5"/>
      <c r="S393" s="5" t="s">
        <v>327</v>
      </c>
      <c r="T393" s="5" t="s">
        <v>328</v>
      </c>
      <c r="U393" s="83">
        <v>1</v>
      </c>
      <c r="V393" s="6" t="s">
        <v>1</v>
      </c>
      <c r="W393" s="3"/>
      <c r="X393" s="1"/>
    </row>
    <row r="394" spans="1:53" s="8" customFormat="1" ht="16" customHeight="1" x14ac:dyDescent="0.2">
      <c r="A394" s="78" t="s">
        <v>870</v>
      </c>
      <c r="B394" s="23">
        <v>42278</v>
      </c>
      <c r="C394" s="4">
        <f t="shared" si="25"/>
        <v>10</v>
      </c>
      <c r="D394" s="4">
        <f>YEAR(Table1[[#This Row],[Measurement Date]])</f>
        <v>2015</v>
      </c>
      <c r="E394" s="5">
        <v>47</v>
      </c>
      <c r="F394" s="5">
        <v>3</v>
      </c>
      <c r="G394" s="7" t="s">
        <v>473</v>
      </c>
      <c r="H394" s="20" t="s">
        <v>475</v>
      </c>
      <c r="I394" s="6" t="s">
        <v>189</v>
      </c>
      <c r="J394" s="21" t="s">
        <v>7</v>
      </c>
      <c r="K394" s="5"/>
      <c r="L394" s="83">
        <v>25.2</v>
      </c>
      <c r="M394" s="83">
        <f t="shared" si="26"/>
        <v>25.2</v>
      </c>
      <c r="N394" s="83">
        <v>0.5</v>
      </c>
      <c r="O394" s="83">
        <v>153.49</v>
      </c>
      <c r="P394" s="95" t="s">
        <v>48</v>
      </c>
      <c r="Q394" s="83">
        <v>0.73699999999999999</v>
      </c>
      <c r="R394" s="5"/>
      <c r="S394" s="83">
        <v>41.33</v>
      </c>
      <c r="T394" s="83">
        <v>0.82709999999999995</v>
      </c>
      <c r="U394" s="83">
        <v>1</v>
      </c>
      <c r="V394" s="6" t="s">
        <v>88</v>
      </c>
      <c r="W394" s="3">
        <f t="shared" ref="W394:W404" si="27">Q394*S394*T394/(L394)</f>
        <v>0.99974760678571417</v>
      </c>
      <c r="X394" s="1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</row>
    <row r="395" spans="1:53" s="6" customFormat="1" ht="16" customHeight="1" x14ac:dyDescent="0.2">
      <c r="A395" s="78" t="s">
        <v>871</v>
      </c>
      <c r="B395" s="23">
        <v>42278</v>
      </c>
      <c r="C395" s="4">
        <f t="shared" si="25"/>
        <v>10</v>
      </c>
      <c r="D395" s="4">
        <f>YEAR(Table1[[#This Row],[Measurement Date]])</f>
        <v>2015</v>
      </c>
      <c r="E395" s="5">
        <v>48</v>
      </c>
      <c r="F395" s="5">
        <v>1</v>
      </c>
      <c r="G395" s="6" t="s">
        <v>461</v>
      </c>
      <c r="H395" s="20" t="s">
        <v>939</v>
      </c>
      <c r="I395" s="6" t="s">
        <v>431</v>
      </c>
      <c r="J395" s="21" t="s">
        <v>169</v>
      </c>
      <c r="K395" s="83"/>
      <c r="L395" s="83">
        <v>11.2</v>
      </c>
      <c r="M395" s="44">
        <v>11.2</v>
      </c>
      <c r="N395" s="83">
        <v>0.3</v>
      </c>
      <c r="O395" s="83">
        <v>0.99199999999999999</v>
      </c>
      <c r="P395" s="95" t="s">
        <v>47</v>
      </c>
      <c r="Q395" s="107">
        <v>0.78</v>
      </c>
      <c r="R395" s="83"/>
      <c r="S395" s="95">
        <v>19.3</v>
      </c>
      <c r="T395" s="83">
        <v>0.74199999999999999</v>
      </c>
      <c r="U395" s="83">
        <v>1</v>
      </c>
      <c r="V395" s="6" t="s">
        <v>21</v>
      </c>
      <c r="W395" s="3">
        <f t="shared" si="27"/>
        <v>0.99732750000000014</v>
      </c>
      <c r="X395" s="1" t="s">
        <v>289</v>
      </c>
    </row>
    <row r="396" spans="1:53" s="6" customFormat="1" ht="16" customHeight="1" x14ac:dyDescent="0.2">
      <c r="A396" s="78" t="s">
        <v>872</v>
      </c>
      <c r="B396" s="23">
        <v>42309</v>
      </c>
      <c r="C396" s="4">
        <f t="shared" si="25"/>
        <v>11</v>
      </c>
      <c r="D396" s="4">
        <f>YEAR(Table1[[#This Row],[Measurement Date]])</f>
        <v>2015</v>
      </c>
      <c r="E396" s="5">
        <v>47</v>
      </c>
      <c r="F396" s="5">
        <v>1</v>
      </c>
      <c r="G396" s="7" t="s">
        <v>473</v>
      </c>
      <c r="H396" s="7" t="s">
        <v>477</v>
      </c>
      <c r="I396" s="6" t="s">
        <v>1022</v>
      </c>
      <c r="J396" s="21" t="s">
        <v>15</v>
      </c>
      <c r="K396" s="5"/>
      <c r="L396" s="83">
        <v>21.25</v>
      </c>
      <c r="M396" s="83">
        <f>L396</f>
        <v>21.25</v>
      </c>
      <c r="N396" s="83">
        <v>0.4</v>
      </c>
      <c r="O396" s="83">
        <v>242.74</v>
      </c>
      <c r="P396" s="95" t="s">
        <v>48</v>
      </c>
      <c r="Q396" s="83">
        <v>0.66779999999999995</v>
      </c>
      <c r="R396" s="5"/>
      <c r="S396" s="83">
        <v>39.799999999999997</v>
      </c>
      <c r="T396" s="83">
        <v>0.8</v>
      </c>
      <c r="U396" s="83">
        <v>1</v>
      </c>
      <c r="V396" s="6" t="s">
        <v>88</v>
      </c>
      <c r="W396" s="3">
        <f t="shared" si="27"/>
        <v>1.0006000941176469</v>
      </c>
      <c r="X396" s="1"/>
    </row>
    <row r="397" spans="1:53" s="6" customFormat="1" ht="16" customHeight="1" x14ac:dyDescent="0.2">
      <c r="A397" s="81" t="s">
        <v>873</v>
      </c>
      <c r="B397" s="23">
        <v>42309</v>
      </c>
      <c r="C397" s="4">
        <f t="shared" si="25"/>
        <v>11</v>
      </c>
      <c r="D397" s="4">
        <f>YEAR(Table1[[#This Row],[Measurement Date]])</f>
        <v>2015</v>
      </c>
      <c r="E397" s="4">
        <v>48</v>
      </c>
      <c r="F397" s="4">
        <v>3</v>
      </c>
      <c r="G397" s="6" t="s">
        <v>467</v>
      </c>
      <c r="H397" s="7" t="s">
        <v>16</v>
      </c>
      <c r="I397" s="6" t="s">
        <v>166</v>
      </c>
      <c r="J397" s="21" t="s">
        <v>22</v>
      </c>
      <c r="K397" s="5"/>
      <c r="L397" s="83">
        <v>22.1</v>
      </c>
      <c r="M397" s="29">
        <f>L397</f>
        <v>22.1</v>
      </c>
      <c r="N397" s="83">
        <v>0.5</v>
      </c>
      <c r="O397" s="83">
        <v>0.4798</v>
      </c>
      <c r="P397" s="95" t="s">
        <v>47</v>
      </c>
      <c r="Q397" s="83">
        <v>0.88719999999999999</v>
      </c>
      <c r="R397" s="5"/>
      <c r="S397" s="83">
        <v>31.69</v>
      </c>
      <c r="T397" s="83">
        <v>0.78500000000000003</v>
      </c>
      <c r="U397" s="83">
        <v>1</v>
      </c>
      <c r="V397" s="6" t="s">
        <v>165</v>
      </c>
      <c r="W397" s="3">
        <f t="shared" si="27"/>
        <v>0.99866804886877825</v>
      </c>
      <c r="X397" s="163"/>
    </row>
    <row r="398" spans="1:53" s="6" customFormat="1" ht="16" customHeight="1" x14ac:dyDescent="0.2">
      <c r="A398" s="78" t="s">
        <v>874</v>
      </c>
      <c r="B398" s="23">
        <v>42309</v>
      </c>
      <c r="C398" s="4">
        <f t="shared" si="25"/>
        <v>11</v>
      </c>
      <c r="D398" s="4">
        <f>YEAR(Table1[[#This Row],[Measurement Date]])</f>
        <v>2015</v>
      </c>
      <c r="E398" s="5"/>
      <c r="F398" s="5"/>
      <c r="G398" s="6" t="s">
        <v>461</v>
      </c>
      <c r="H398" s="7" t="s">
        <v>943</v>
      </c>
      <c r="I398" s="122" t="s">
        <v>1023</v>
      </c>
      <c r="J398" s="21" t="s">
        <v>972</v>
      </c>
      <c r="K398" s="5"/>
      <c r="L398" s="5">
        <v>10.6</v>
      </c>
      <c r="M398" s="29">
        <v>10.6</v>
      </c>
      <c r="N398" s="5"/>
      <c r="O398" s="5"/>
      <c r="P398" s="5"/>
      <c r="Q398" s="5"/>
      <c r="R398" s="5"/>
      <c r="S398" s="5"/>
      <c r="T398" s="5"/>
      <c r="U398" s="5"/>
      <c r="W398" s="3">
        <f t="shared" si="27"/>
        <v>0</v>
      </c>
      <c r="X398" s="1"/>
    </row>
    <row r="399" spans="1:53" s="6" customFormat="1" ht="16" customHeight="1" x14ac:dyDescent="0.2">
      <c r="A399" s="81" t="s">
        <v>875</v>
      </c>
      <c r="B399" s="23">
        <v>42339</v>
      </c>
      <c r="C399" s="4">
        <f t="shared" si="25"/>
        <v>12</v>
      </c>
      <c r="D399" s="4">
        <f>YEAR(Table1[[#This Row],[Measurement Date]])</f>
        <v>2015</v>
      </c>
      <c r="E399" s="4">
        <v>47</v>
      </c>
      <c r="F399" s="5">
        <v>3</v>
      </c>
      <c r="G399" s="6" t="s">
        <v>461</v>
      </c>
      <c r="H399" s="6" t="s">
        <v>472</v>
      </c>
      <c r="I399" t="s">
        <v>1031</v>
      </c>
      <c r="J399" s="21" t="s">
        <v>192</v>
      </c>
      <c r="K399" s="83"/>
      <c r="L399" s="83">
        <v>20.100000000000001</v>
      </c>
      <c r="M399" s="44">
        <v>20.100000000000001</v>
      </c>
      <c r="N399" s="83">
        <v>0.4</v>
      </c>
      <c r="O399" s="83" t="s">
        <v>1032</v>
      </c>
      <c r="P399" s="95"/>
      <c r="Q399" s="83">
        <v>1.0589999999999999</v>
      </c>
      <c r="R399" s="5"/>
      <c r="S399" s="83">
        <v>24.65</v>
      </c>
      <c r="T399" s="83">
        <v>0.77</v>
      </c>
      <c r="U399" s="83">
        <v>1</v>
      </c>
      <c r="V399" s="6" t="s">
        <v>165</v>
      </c>
      <c r="W399" s="3">
        <f t="shared" si="27"/>
        <v>1.0000173880597012</v>
      </c>
      <c r="X399" s="1"/>
    </row>
    <row r="400" spans="1:53" s="6" customFormat="1" ht="16" customHeight="1" x14ac:dyDescent="0.2">
      <c r="A400" s="78" t="s">
        <v>876</v>
      </c>
      <c r="B400" s="23">
        <v>42370</v>
      </c>
      <c r="C400" s="4">
        <f t="shared" si="25"/>
        <v>1</v>
      </c>
      <c r="D400" s="4">
        <f>YEAR(Table1[[#This Row],[Measurement Date]])</f>
        <v>2016</v>
      </c>
      <c r="E400" s="5">
        <v>48</v>
      </c>
      <c r="F400" s="5">
        <v>1</v>
      </c>
      <c r="G400" s="13" t="s">
        <v>1133</v>
      </c>
      <c r="H400" s="6" t="s">
        <v>462</v>
      </c>
      <c r="I400" s="6" t="s">
        <v>336</v>
      </c>
      <c r="J400" s="21" t="s">
        <v>18</v>
      </c>
      <c r="K400" s="83"/>
      <c r="L400" s="83">
        <v>31.6</v>
      </c>
      <c r="M400" s="44">
        <f>L400</f>
        <v>31.6</v>
      </c>
      <c r="N400" s="83">
        <v>1.5</v>
      </c>
      <c r="O400" s="83">
        <v>0.999</v>
      </c>
      <c r="P400" s="95" t="s">
        <v>46</v>
      </c>
      <c r="Q400" s="83">
        <v>2.5379999999999998</v>
      </c>
      <c r="R400" s="5"/>
      <c r="S400" s="83">
        <v>14.18</v>
      </c>
      <c r="T400" s="83">
        <v>0.877</v>
      </c>
      <c r="U400" s="83">
        <v>1</v>
      </c>
      <c r="V400" s="6" t="s">
        <v>1</v>
      </c>
      <c r="W400" s="3">
        <f t="shared" si="27"/>
        <v>0.99880419873417714</v>
      </c>
      <c r="X400" s="1"/>
    </row>
    <row r="401" spans="1:24" s="6" customFormat="1" ht="16" customHeight="1" x14ac:dyDescent="0.2">
      <c r="A401" s="81" t="s">
        <v>877</v>
      </c>
      <c r="B401" s="23">
        <v>42401</v>
      </c>
      <c r="C401" s="4">
        <f t="shared" si="25"/>
        <v>2</v>
      </c>
      <c r="D401" s="4">
        <f>YEAR(Table1[[#This Row],[Measurement Date]])</f>
        <v>2016</v>
      </c>
      <c r="E401" s="5">
        <v>50</v>
      </c>
      <c r="F401" s="4">
        <v>4</v>
      </c>
      <c r="G401" s="6" t="s">
        <v>467</v>
      </c>
      <c r="H401" s="7" t="s">
        <v>8</v>
      </c>
      <c r="I401" s="6" t="s">
        <v>304</v>
      </c>
      <c r="J401" s="11" t="s">
        <v>26</v>
      </c>
      <c r="K401" s="5"/>
      <c r="L401" s="44">
        <v>22</v>
      </c>
      <c r="M401" s="29">
        <f>L401</f>
        <v>22</v>
      </c>
      <c r="N401" s="5">
        <v>0.5</v>
      </c>
      <c r="O401" s="5">
        <v>0.51200000000000001</v>
      </c>
      <c r="P401" s="5" t="s">
        <v>47</v>
      </c>
      <c r="Q401" s="123">
        <v>0.71699999999999997</v>
      </c>
      <c r="R401" s="5"/>
      <c r="S401" s="5">
        <v>39.450000000000003</v>
      </c>
      <c r="T401" s="5">
        <v>0.77900000000000003</v>
      </c>
      <c r="U401" s="5">
        <v>1</v>
      </c>
      <c r="V401" s="7" t="s">
        <v>88</v>
      </c>
      <c r="W401" s="3">
        <f t="shared" si="27"/>
        <v>1.0015691522727275</v>
      </c>
      <c r="X401" s="163" t="s">
        <v>946</v>
      </c>
    </row>
    <row r="402" spans="1:24" s="6" customFormat="1" ht="16" customHeight="1" x14ac:dyDescent="0.2">
      <c r="A402" s="78" t="s">
        <v>878</v>
      </c>
      <c r="B402" s="23">
        <v>42430</v>
      </c>
      <c r="C402" s="4">
        <f t="shared" si="25"/>
        <v>3</v>
      </c>
      <c r="D402" s="4">
        <f>YEAR(Table1[[#This Row],[Measurement Date]])</f>
        <v>2016</v>
      </c>
      <c r="E402" s="4">
        <v>48</v>
      </c>
      <c r="F402" s="4">
        <v>3</v>
      </c>
      <c r="G402" s="6" t="s">
        <v>461</v>
      </c>
      <c r="H402" s="6" t="s">
        <v>472</v>
      </c>
      <c r="I402" s="6" t="s">
        <v>171</v>
      </c>
      <c r="J402" s="21" t="s">
        <v>192</v>
      </c>
      <c r="K402" s="83"/>
      <c r="L402" s="83">
        <v>22.1</v>
      </c>
      <c r="M402" s="44">
        <v>22.1</v>
      </c>
      <c r="N402" s="83">
        <v>0.70000000000000007</v>
      </c>
      <c r="O402" s="83">
        <v>9.4600000000000004E-2</v>
      </c>
      <c r="P402" s="95" t="s">
        <v>46</v>
      </c>
      <c r="Q402" s="83">
        <v>1.105</v>
      </c>
      <c r="R402" s="5"/>
      <c r="S402" s="83">
        <v>24.97</v>
      </c>
      <c r="T402" s="83">
        <v>0.80300000000000005</v>
      </c>
      <c r="U402" s="83">
        <v>1</v>
      </c>
      <c r="V402" s="6" t="s">
        <v>165</v>
      </c>
      <c r="W402" s="3">
        <f t="shared" si="27"/>
        <v>1.0025454999999999</v>
      </c>
      <c r="X402" s="1" t="s">
        <v>280</v>
      </c>
    </row>
    <row r="403" spans="1:24" s="6" customFormat="1" ht="16" customHeight="1" x14ac:dyDescent="0.2">
      <c r="A403" s="81" t="s">
        <v>879</v>
      </c>
      <c r="B403" s="23">
        <v>42430</v>
      </c>
      <c r="C403" s="4">
        <f t="shared" si="25"/>
        <v>3</v>
      </c>
      <c r="D403" s="4">
        <f>YEAR(Table1[[#This Row],[Measurement Date]])</f>
        <v>2016</v>
      </c>
      <c r="E403" s="5">
        <v>48</v>
      </c>
      <c r="F403" s="5">
        <v>1</v>
      </c>
      <c r="G403" s="6" t="s">
        <v>461</v>
      </c>
      <c r="H403" s="6" t="s">
        <v>472</v>
      </c>
      <c r="I403" s="6" t="s">
        <v>1030</v>
      </c>
      <c r="J403" s="21" t="s">
        <v>192</v>
      </c>
      <c r="K403" s="83"/>
      <c r="L403" s="83">
        <v>19.7</v>
      </c>
      <c r="M403" s="44">
        <v>19.7</v>
      </c>
      <c r="N403" s="83">
        <v>0.6</v>
      </c>
      <c r="O403" s="83">
        <v>0.99170000000000003</v>
      </c>
      <c r="P403" s="95" t="s">
        <v>47</v>
      </c>
      <c r="Q403" s="83">
        <v>1.1040000000000001</v>
      </c>
      <c r="R403" s="5"/>
      <c r="S403" s="83">
        <v>24.67</v>
      </c>
      <c r="T403" s="83">
        <v>0.72299999999999998</v>
      </c>
      <c r="U403" s="83">
        <v>1</v>
      </c>
      <c r="V403" s="6" t="s">
        <v>165</v>
      </c>
      <c r="W403" s="3">
        <f t="shared" si="27"/>
        <v>0.99956328121827431</v>
      </c>
      <c r="X403" s="1" t="s">
        <v>326</v>
      </c>
    </row>
    <row r="404" spans="1:24" ht="16" customHeight="1" x14ac:dyDescent="0.2">
      <c r="A404" s="78" t="s">
        <v>880</v>
      </c>
      <c r="B404" s="23">
        <v>42430</v>
      </c>
      <c r="C404" s="4">
        <f t="shared" si="25"/>
        <v>3</v>
      </c>
      <c r="D404" s="4">
        <f>YEAR(Table1[[#This Row],[Measurement Date]])</f>
        <v>2016</v>
      </c>
      <c r="E404" s="5">
        <v>49</v>
      </c>
      <c r="F404" s="5">
        <v>4</v>
      </c>
      <c r="G404" s="6" t="s">
        <v>467</v>
      </c>
      <c r="H404" s="7" t="s">
        <v>8</v>
      </c>
      <c r="I404" s="6" t="s">
        <v>304</v>
      </c>
      <c r="J404" s="1" t="s">
        <v>26</v>
      </c>
      <c r="K404" s="5"/>
      <c r="L404" s="29">
        <v>22</v>
      </c>
      <c r="M404" s="29">
        <f>L404</f>
        <v>22</v>
      </c>
      <c r="N404" s="5">
        <v>0.5</v>
      </c>
      <c r="O404" s="5">
        <v>0.51200000000000001</v>
      </c>
      <c r="P404" s="5" t="s">
        <v>47</v>
      </c>
      <c r="Q404" s="5">
        <v>0.71699999999999997</v>
      </c>
      <c r="S404" s="5">
        <v>39.450000000000003</v>
      </c>
      <c r="T404" s="5">
        <v>0.77800000000000002</v>
      </c>
      <c r="U404" s="5">
        <v>1</v>
      </c>
      <c r="V404" s="6" t="s">
        <v>88</v>
      </c>
      <c r="W404" s="3">
        <f t="shared" si="27"/>
        <v>1.000283440909091</v>
      </c>
      <c r="X404" s="1"/>
    </row>
    <row r="405" spans="1:24" s="6" customFormat="1" ht="16" customHeight="1" x14ac:dyDescent="0.2">
      <c r="A405" s="78" t="s">
        <v>881</v>
      </c>
      <c r="B405" s="23">
        <v>42461</v>
      </c>
      <c r="C405" s="4">
        <f t="shared" si="25"/>
        <v>4</v>
      </c>
      <c r="D405" s="4">
        <f>YEAR(Table1[[#This Row],[Measurement Date]])</f>
        <v>2016</v>
      </c>
      <c r="E405" s="4">
        <v>49</v>
      </c>
      <c r="F405" s="4">
        <v>5</v>
      </c>
      <c r="G405" s="166" t="s">
        <v>1133</v>
      </c>
      <c r="H405" s="133" t="s">
        <v>464</v>
      </c>
      <c r="I405" s="6" t="s">
        <v>197</v>
      </c>
      <c r="J405" s="11" t="s">
        <v>14</v>
      </c>
      <c r="K405" s="83"/>
      <c r="L405" s="83">
        <v>34.200000000000003</v>
      </c>
      <c r="M405" s="44">
        <f>L405</f>
        <v>34.200000000000003</v>
      </c>
      <c r="N405" s="4">
        <v>1.7</v>
      </c>
      <c r="O405" s="4">
        <v>5.3609999999999998E-2</v>
      </c>
      <c r="P405" s="4" t="s">
        <v>47</v>
      </c>
      <c r="Q405" s="5"/>
      <c r="R405" s="5"/>
      <c r="S405" s="5"/>
      <c r="T405" s="83"/>
      <c r="U405" s="4">
        <v>460</v>
      </c>
      <c r="V405" s="7" t="s">
        <v>88</v>
      </c>
      <c r="W405" s="4"/>
      <c r="X405" s="1"/>
    </row>
    <row r="406" spans="1:24" s="6" customFormat="1" ht="16" customHeight="1" x14ac:dyDescent="0.2">
      <c r="A406" s="81" t="s">
        <v>882</v>
      </c>
      <c r="B406" s="23">
        <v>42461</v>
      </c>
      <c r="C406" s="4">
        <f t="shared" si="25"/>
        <v>4</v>
      </c>
      <c r="D406" s="4">
        <f>YEAR(Table1[[#This Row],[Measurement Date]])</f>
        <v>2016</v>
      </c>
      <c r="E406" s="5">
        <v>48</v>
      </c>
      <c r="F406" s="5">
        <v>1</v>
      </c>
      <c r="G406" s="6" t="s">
        <v>461</v>
      </c>
      <c r="H406" s="136" t="s">
        <v>1128</v>
      </c>
      <c r="I406" s="6" t="s">
        <v>170</v>
      </c>
      <c r="J406" s="21" t="s">
        <v>42</v>
      </c>
      <c r="K406" s="5"/>
      <c r="L406" s="83">
        <v>7.6</v>
      </c>
      <c r="M406" s="29">
        <f>L406</f>
        <v>7.6</v>
      </c>
      <c r="N406" s="83">
        <v>0.1</v>
      </c>
      <c r="O406" s="83">
        <v>1.0669999999999999</v>
      </c>
      <c r="P406" s="95" t="s">
        <v>47</v>
      </c>
      <c r="Q406" s="83">
        <v>0.65859999999999996</v>
      </c>
      <c r="R406" s="5"/>
      <c r="S406" s="83">
        <v>20.43</v>
      </c>
      <c r="T406" s="83">
        <v>0.56699999999999995</v>
      </c>
      <c r="U406" s="83">
        <v>1</v>
      </c>
      <c r="V406" s="6" t="s">
        <v>1</v>
      </c>
      <c r="W406" s="3">
        <f>Q406*S406*T406/(L406)</f>
        <v>1.0038285876315789</v>
      </c>
      <c r="X406" s="163"/>
    </row>
    <row r="407" spans="1:24" s="6" customFormat="1" ht="16" customHeight="1" x14ac:dyDescent="0.2">
      <c r="A407" s="78" t="s">
        <v>883</v>
      </c>
      <c r="B407" s="23">
        <v>42461</v>
      </c>
      <c r="C407" s="4">
        <f t="shared" si="25"/>
        <v>4</v>
      </c>
      <c r="D407" s="4">
        <f>YEAR(Table1[[#This Row],[Measurement Date]])</f>
        <v>2016</v>
      </c>
      <c r="E407" s="5">
        <v>48</v>
      </c>
      <c r="F407" s="5">
        <v>1</v>
      </c>
      <c r="G407" s="6" t="s">
        <v>461</v>
      </c>
      <c r="H407" s="136" t="s">
        <v>1128</v>
      </c>
      <c r="I407" s="6" t="s">
        <v>164</v>
      </c>
      <c r="J407" s="21" t="s">
        <v>191</v>
      </c>
      <c r="K407" s="5"/>
      <c r="L407" s="83">
        <v>9.8000000000000007</v>
      </c>
      <c r="M407" s="29">
        <f>L407</f>
        <v>9.8000000000000007</v>
      </c>
      <c r="N407" s="83">
        <v>0.2</v>
      </c>
      <c r="O407" s="83">
        <v>1.115</v>
      </c>
      <c r="P407" s="95" t="s">
        <v>47</v>
      </c>
      <c r="Q407" s="83">
        <v>0.50729999999999997</v>
      </c>
      <c r="R407" s="5"/>
      <c r="S407" s="83">
        <v>31.95</v>
      </c>
      <c r="T407" s="83">
        <v>0.60199999999999998</v>
      </c>
      <c r="U407" s="83">
        <v>1</v>
      </c>
      <c r="V407" s="6" t="s">
        <v>165</v>
      </c>
      <c r="W407" s="3">
        <f>Q407*S407*T407/(L407)</f>
        <v>0.99564872142857119</v>
      </c>
      <c r="X407" s="163"/>
    </row>
    <row r="408" spans="1:24" s="6" customFormat="1" ht="16" customHeight="1" x14ac:dyDescent="0.2">
      <c r="A408" s="81" t="s">
        <v>884</v>
      </c>
      <c r="B408" s="23">
        <v>42461</v>
      </c>
      <c r="C408" s="4">
        <f t="shared" si="25"/>
        <v>4</v>
      </c>
      <c r="D408" s="4">
        <v>2016</v>
      </c>
      <c r="E408" s="4"/>
      <c r="F408" s="5"/>
      <c r="G408" s="1" t="s">
        <v>467</v>
      </c>
      <c r="H408" s="1" t="s">
        <v>468</v>
      </c>
      <c r="I408" s="5"/>
      <c r="J408" s="4"/>
      <c r="K408" s="5"/>
      <c r="L408" s="5"/>
      <c r="M408" s="5">
        <v>14</v>
      </c>
      <c r="N408" s="5"/>
      <c r="O408" s="5"/>
      <c r="P408" s="5"/>
      <c r="Q408" s="5"/>
      <c r="R408" s="5"/>
      <c r="S408" s="5"/>
      <c r="T408" s="5"/>
      <c r="U408" s="5"/>
      <c r="V408" s="5"/>
      <c r="W408" s="3"/>
      <c r="X408" s="3"/>
    </row>
    <row r="409" spans="1:24" s="6" customFormat="1" ht="16" customHeight="1" x14ac:dyDescent="0.2">
      <c r="A409" s="78" t="s">
        <v>885</v>
      </c>
      <c r="B409" s="23">
        <v>42491</v>
      </c>
      <c r="C409" s="4">
        <f t="shared" si="25"/>
        <v>5</v>
      </c>
      <c r="D409" s="4">
        <f>YEAR(Table1[[#This Row],[Measurement Date]])</f>
        <v>2016</v>
      </c>
      <c r="E409" s="4">
        <v>49</v>
      </c>
      <c r="F409" s="4">
        <v>2</v>
      </c>
      <c r="G409" s="6" t="s">
        <v>467</v>
      </c>
      <c r="H409" s="6" t="s">
        <v>1012</v>
      </c>
      <c r="I409" s="6" t="s">
        <v>157</v>
      </c>
      <c r="J409" s="11" t="s">
        <v>21</v>
      </c>
      <c r="K409" s="4"/>
      <c r="L409" s="44">
        <v>14.000000000000002</v>
      </c>
      <c r="M409" s="83">
        <f>L409</f>
        <v>14.000000000000002</v>
      </c>
      <c r="N409" s="4">
        <v>0.4</v>
      </c>
      <c r="O409" s="4">
        <v>1.0449999999999999</v>
      </c>
      <c r="P409" s="4" t="s">
        <v>47</v>
      </c>
      <c r="Q409" s="4">
        <v>1.9219999999999999</v>
      </c>
      <c r="R409" s="4"/>
      <c r="S409" s="4">
        <v>9.94</v>
      </c>
      <c r="T409" s="4">
        <v>0.73399999999999999</v>
      </c>
      <c r="U409" s="4">
        <v>1</v>
      </c>
      <c r="V409" s="7" t="s">
        <v>21</v>
      </c>
      <c r="W409" s="3">
        <f t="shared" ref="W409:W416" si="28">Q409*S409*T409/(L409)</f>
        <v>1.0016310799999997</v>
      </c>
      <c r="X409" s="11"/>
    </row>
    <row r="410" spans="1:24" s="6" customFormat="1" ht="16" customHeight="1" x14ac:dyDescent="0.2">
      <c r="A410" s="81" t="s">
        <v>886</v>
      </c>
      <c r="B410" s="23">
        <v>42491</v>
      </c>
      <c r="C410" s="4">
        <f t="shared" si="25"/>
        <v>5</v>
      </c>
      <c r="D410" s="4">
        <f>YEAR(Table1[[#This Row],[Measurement Date]])</f>
        <v>2016</v>
      </c>
      <c r="E410" s="4">
        <v>49</v>
      </c>
      <c r="F410" s="4">
        <v>4</v>
      </c>
      <c r="G410" s="6" t="s">
        <v>467</v>
      </c>
      <c r="H410" s="7" t="s">
        <v>8</v>
      </c>
      <c r="I410" s="7" t="s">
        <v>273</v>
      </c>
      <c r="J410" s="11" t="s">
        <v>9</v>
      </c>
      <c r="K410" s="5"/>
      <c r="L410" s="83">
        <v>22.6</v>
      </c>
      <c r="M410" s="29">
        <f>L410</f>
        <v>22.6</v>
      </c>
      <c r="N410" s="4">
        <v>0.5</v>
      </c>
      <c r="O410" s="4">
        <v>0.40920000000000001</v>
      </c>
      <c r="P410" s="4" t="s">
        <v>47</v>
      </c>
      <c r="Q410" s="4">
        <v>0.74109999999999998</v>
      </c>
      <c r="R410" s="5"/>
      <c r="S410" s="4">
        <v>37.78</v>
      </c>
      <c r="T410" s="4">
        <v>0.80600000000000005</v>
      </c>
      <c r="U410" s="4">
        <v>1</v>
      </c>
      <c r="V410" s="7" t="s">
        <v>88</v>
      </c>
      <c r="W410" s="3">
        <f t="shared" si="28"/>
        <v>0.998539776460177</v>
      </c>
      <c r="X410" s="163"/>
    </row>
    <row r="411" spans="1:24" s="6" customFormat="1" ht="16" customHeight="1" x14ac:dyDescent="0.2">
      <c r="A411" s="78" t="s">
        <v>887</v>
      </c>
      <c r="B411" s="23">
        <v>42491</v>
      </c>
      <c r="C411" s="4">
        <f t="shared" si="25"/>
        <v>5</v>
      </c>
      <c r="D411" s="4">
        <f>YEAR(Table1[[#This Row],[Measurement Date]])</f>
        <v>2016</v>
      </c>
      <c r="E411" s="5"/>
      <c r="F411" s="5"/>
      <c r="G411" s="6" t="s">
        <v>461</v>
      </c>
      <c r="H411" s="7" t="s">
        <v>943</v>
      </c>
      <c r="I411" s="6" t="s">
        <v>1024</v>
      </c>
      <c r="J411" s="21" t="s">
        <v>972</v>
      </c>
      <c r="K411" s="5"/>
      <c r="L411" s="5">
        <v>11.3</v>
      </c>
      <c r="M411" s="29">
        <v>11.3</v>
      </c>
      <c r="N411" s="5"/>
      <c r="O411" s="5"/>
      <c r="P411" s="5"/>
      <c r="Q411" s="5"/>
      <c r="R411" s="5"/>
      <c r="S411" s="5"/>
      <c r="T411" s="5"/>
      <c r="U411" s="5"/>
      <c r="W411" s="3">
        <f t="shared" si="28"/>
        <v>0</v>
      </c>
      <c r="X411" s="1"/>
    </row>
    <row r="412" spans="1:24" s="6" customFormat="1" ht="16" customHeight="1" x14ac:dyDescent="0.2">
      <c r="A412" s="81" t="s">
        <v>888</v>
      </c>
      <c r="B412" s="23">
        <v>42522</v>
      </c>
      <c r="C412" s="4">
        <f t="shared" si="25"/>
        <v>6</v>
      </c>
      <c r="D412" s="4">
        <f>YEAR(Table1[[#This Row],[Measurement Date]])</f>
        <v>2016</v>
      </c>
      <c r="E412" s="4">
        <v>49</v>
      </c>
      <c r="F412" s="4">
        <v>2</v>
      </c>
      <c r="G412" s="6" t="s">
        <v>1124</v>
      </c>
      <c r="H412" s="6" t="s">
        <v>1125</v>
      </c>
      <c r="I412" s="6" t="s">
        <v>329</v>
      </c>
      <c r="J412" s="11" t="s">
        <v>14</v>
      </c>
      <c r="K412" s="4"/>
      <c r="L412" s="83">
        <v>30.2</v>
      </c>
      <c r="M412" s="5">
        <f>L412</f>
        <v>30.2</v>
      </c>
      <c r="N412" s="4">
        <v>1.1000000000000001</v>
      </c>
      <c r="O412" s="4">
        <v>3.9630000000000001</v>
      </c>
      <c r="P412" s="4" t="s">
        <v>46</v>
      </c>
      <c r="Q412" s="4">
        <v>3.0459999999999998</v>
      </c>
      <c r="R412" s="4"/>
      <c r="S412" s="4">
        <v>11.9</v>
      </c>
      <c r="T412" s="4">
        <v>0.83</v>
      </c>
      <c r="U412" s="4">
        <v>1</v>
      </c>
      <c r="V412" s="7" t="s">
        <v>88</v>
      </c>
      <c r="W412" s="3">
        <f t="shared" si="28"/>
        <v>0.99620337748344368</v>
      </c>
      <c r="X412" s="1" t="s">
        <v>319</v>
      </c>
    </row>
    <row r="413" spans="1:24" ht="16" customHeight="1" x14ac:dyDescent="0.2">
      <c r="A413" s="59" t="s">
        <v>889</v>
      </c>
      <c r="B413" s="23">
        <v>42552</v>
      </c>
      <c r="C413" s="4">
        <f t="shared" si="25"/>
        <v>7</v>
      </c>
      <c r="D413" s="4">
        <f>YEAR(Table1[[#This Row],[Measurement Date]])</f>
        <v>2016</v>
      </c>
      <c r="E413" s="4">
        <v>49</v>
      </c>
      <c r="F413" s="4">
        <v>1</v>
      </c>
      <c r="G413" s="7" t="s">
        <v>473</v>
      </c>
      <c r="H413" s="6" t="s">
        <v>476</v>
      </c>
      <c r="I413" s="6" t="s">
        <v>194</v>
      </c>
      <c r="J413" s="21" t="s">
        <v>29</v>
      </c>
      <c r="K413" s="5"/>
      <c r="L413" s="83">
        <v>26.3</v>
      </c>
      <c r="M413" s="83">
        <f>L413</f>
        <v>26.3</v>
      </c>
      <c r="N413" s="83">
        <v>0.5</v>
      </c>
      <c r="O413" s="83">
        <v>180.43</v>
      </c>
      <c r="P413" s="95" t="s">
        <v>47</v>
      </c>
      <c r="Q413" s="83">
        <v>0.74380000000000002</v>
      </c>
      <c r="S413" s="83">
        <v>42.25</v>
      </c>
      <c r="T413" s="83">
        <v>0.83799999999999997</v>
      </c>
      <c r="U413" s="83">
        <v>1</v>
      </c>
      <c r="V413" s="6" t="s">
        <v>88</v>
      </c>
      <c r="W413" s="3">
        <f t="shared" si="28"/>
        <v>1.0013160038022815</v>
      </c>
      <c r="X413" s="1"/>
    </row>
    <row r="414" spans="1:24" ht="16" customHeight="1" x14ac:dyDescent="0.2">
      <c r="A414" s="137" t="s">
        <v>890</v>
      </c>
      <c r="B414" s="23">
        <v>42583</v>
      </c>
      <c r="C414" s="4">
        <f t="shared" si="25"/>
        <v>8</v>
      </c>
      <c r="D414" s="4">
        <f>YEAR(Table1[[#This Row],[Measurement Date]])</f>
        <v>2016</v>
      </c>
      <c r="E414" s="4">
        <v>49</v>
      </c>
      <c r="F414" s="4">
        <v>2</v>
      </c>
      <c r="G414" s="55" t="s">
        <v>1124</v>
      </c>
      <c r="H414" s="55" t="s">
        <v>1125</v>
      </c>
      <c r="I414" s="6" t="s">
        <v>331</v>
      </c>
      <c r="J414" s="11" t="s">
        <v>14</v>
      </c>
      <c r="K414" s="4"/>
      <c r="L414" s="83">
        <v>19.7</v>
      </c>
      <c r="M414" s="5">
        <f>L414</f>
        <v>19.7</v>
      </c>
      <c r="N414" s="4">
        <v>0.70000000000000007</v>
      </c>
      <c r="O414" s="4">
        <v>3.9430000000000001</v>
      </c>
      <c r="P414" s="4" t="s">
        <v>46</v>
      </c>
      <c r="Q414" s="4">
        <v>2.323</v>
      </c>
      <c r="R414" s="4"/>
      <c r="S414" s="4">
        <v>10</v>
      </c>
      <c r="T414" s="4">
        <v>0.84299999999999997</v>
      </c>
      <c r="U414" s="4">
        <v>1</v>
      </c>
      <c r="V414" s="7" t="s">
        <v>88</v>
      </c>
      <c r="W414" s="3">
        <f t="shared" si="28"/>
        <v>0.99405532994923862</v>
      </c>
      <c r="X414" s="1" t="s">
        <v>319</v>
      </c>
    </row>
    <row r="415" spans="1:24" s="10" customFormat="1" ht="16" customHeight="1" x14ac:dyDescent="0.2">
      <c r="A415" s="59" t="s">
        <v>891</v>
      </c>
      <c r="B415" s="23">
        <v>42583</v>
      </c>
      <c r="C415" s="4">
        <f t="shared" si="25"/>
        <v>8</v>
      </c>
      <c r="D415" s="4">
        <f>YEAR(Table1[[#This Row],[Measurement Date]])</f>
        <v>2016</v>
      </c>
      <c r="E415" s="4">
        <v>49</v>
      </c>
      <c r="F415" s="4">
        <v>2</v>
      </c>
      <c r="G415" s="7" t="s">
        <v>1124</v>
      </c>
      <c r="H415" s="7" t="s">
        <v>1130</v>
      </c>
      <c r="I415" s="6" t="s">
        <v>330</v>
      </c>
      <c r="J415" s="11" t="s">
        <v>195</v>
      </c>
      <c r="K415" s="4"/>
      <c r="L415" s="83">
        <v>23.599999999999998</v>
      </c>
      <c r="M415" s="5">
        <f>L415</f>
        <v>23.599999999999998</v>
      </c>
      <c r="N415" s="4">
        <v>0.6</v>
      </c>
      <c r="O415" s="4">
        <v>0.99</v>
      </c>
      <c r="P415" s="4" t="s">
        <v>46</v>
      </c>
      <c r="Q415" s="4">
        <v>1.651</v>
      </c>
      <c r="R415" s="4"/>
      <c r="S415" s="4">
        <v>18.09</v>
      </c>
      <c r="T415" s="4">
        <v>0.79</v>
      </c>
      <c r="U415" s="4">
        <v>1</v>
      </c>
      <c r="V415" s="7" t="s">
        <v>1</v>
      </c>
      <c r="W415" s="3">
        <f t="shared" si="28"/>
        <v>0.99977144491525438</v>
      </c>
      <c r="X415" s="11" t="s">
        <v>326</v>
      </c>
    </row>
    <row r="416" spans="1:24" ht="16" customHeight="1" x14ac:dyDescent="0.2">
      <c r="A416" s="137" t="s">
        <v>892</v>
      </c>
      <c r="B416" s="23">
        <v>42583</v>
      </c>
      <c r="C416" s="4">
        <f t="shared" si="25"/>
        <v>8</v>
      </c>
      <c r="D416" s="4">
        <f>YEAR(Table1[[#This Row],[Measurement Date]])</f>
        <v>2016</v>
      </c>
      <c r="E416" s="5"/>
      <c r="G416" s="7" t="s">
        <v>473</v>
      </c>
      <c r="H416" s="6" t="s">
        <v>475</v>
      </c>
      <c r="I416" s="6" t="s">
        <v>303</v>
      </c>
      <c r="J416" s="21" t="s">
        <v>14</v>
      </c>
      <c r="K416" s="5"/>
      <c r="L416" s="83">
        <v>25.3</v>
      </c>
      <c r="M416" s="83">
        <v>25.3</v>
      </c>
      <c r="N416" s="5">
        <v>0.3</v>
      </c>
      <c r="O416" s="29">
        <v>4.0140000000000002</v>
      </c>
      <c r="P416" s="5" t="s">
        <v>47</v>
      </c>
      <c r="Q416" s="5">
        <v>0.71799999999999997</v>
      </c>
      <c r="S416" s="5">
        <v>42.5</v>
      </c>
      <c r="T416" s="5">
        <v>82.8</v>
      </c>
      <c r="U416" s="5">
        <v>1</v>
      </c>
      <c r="V416" s="7" t="s">
        <v>88</v>
      </c>
      <c r="W416" s="3">
        <f t="shared" si="28"/>
        <v>99.86727272727272</v>
      </c>
      <c r="X416" s="1"/>
    </row>
    <row r="417" spans="1:24" ht="16" customHeight="1" x14ac:dyDescent="0.2">
      <c r="A417" s="78" t="s">
        <v>893</v>
      </c>
      <c r="B417" s="23">
        <v>42614</v>
      </c>
      <c r="C417" s="4">
        <f t="shared" si="25"/>
        <v>9</v>
      </c>
      <c r="D417" s="4">
        <f>YEAR(Table1[[#This Row],[Measurement Date]])</f>
        <v>2016</v>
      </c>
      <c r="E417" s="4">
        <v>49</v>
      </c>
      <c r="F417" s="4">
        <v>2</v>
      </c>
      <c r="G417" s="55" t="s">
        <v>1124</v>
      </c>
      <c r="H417" s="55" t="s">
        <v>1125</v>
      </c>
      <c r="I417" s="6" t="s">
        <v>332</v>
      </c>
      <c r="J417" s="11" t="s">
        <v>193</v>
      </c>
      <c r="K417" s="4"/>
      <c r="L417" s="83">
        <v>30.5</v>
      </c>
      <c r="M417" s="5">
        <f>L417</f>
        <v>30.5</v>
      </c>
      <c r="N417" s="4">
        <v>2</v>
      </c>
      <c r="O417" s="4">
        <v>1.0049999999999999</v>
      </c>
      <c r="P417" s="4" t="s">
        <v>47</v>
      </c>
      <c r="Q417" s="4">
        <v>2.14</v>
      </c>
      <c r="R417" s="4"/>
      <c r="S417" s="4" t="s">
        <v>333</v>
      </c>
      <c r="T417" s="4" t="s">
        <v>334</v>
      </c>
      <c r="U417" s="4">
        <v>1</v>
      </c>
      <c r="V417" s="7" t="s">
        <v>1</v>
      </c>
      <c r="X417" s="1" t="s">
        <v>319</v>
      </c>
    </row>
    <row r="418" spans="1:24" ht="16" customHeight="1" x14ac:dyDescent="0.2">
      <c r="A418" s="78" t="s">
        <v>894</v>
      </c>
      <c r="B418" s="23">
        <v>42614</v>
      </c>
      <c r="C418" s="4">
        <f t="shared" si="25"/>
        <v>9</v>
      </c>
      <c r="D418" s="4">
        <f>YEAR(Table1[[#This Row],[Measurement Date]])</f>
        <v>2016</v>
      </c>
      <c r="E418" s="4">
        <v>49</v>
      </c>
      <c r="F418" s="4">
        <v>4</v>
      </c>
      <c r="G418" s="6" t="s">
        <v>463</v>
      </c>
      <c r="H418" s="13" t="s">
        <v>466</v>
      </c>
      <c r="I418" s="6" t="s">
        <v>378</v>
      </c>
      <c r="J418" s="11" t="s">
        <v>6</v>
      </c>
      <c r="K418" s="5"/>
      <c r="L418" s="83">
        <v>21.4</v>
      </c>
      <c r="M418" s="44">
        <f>L418</f>
        <v>21.4</v>
      </c>
      <c r="N418" s="4">
        <v>0.3</v>
      </c>
      <c r="O418" s="4">
        <v>0.25040000000000001</v>
      </c>
      <c r="P418" s="4" t="s">
        <v>46</v>
      </c>
      <c r="Q418" s="4">
        <v>1.4932000000000001</v>
      </c>
      <c r="S418" s="4">
        <v>16.309999999999999</v>
      </c>
      <c r="T418" s="4">
        <v>0.877</v>
      </c>
      <c r="U418" s="4">
        <v>1</v>
      </c>
      <c r="V418" s="7" t="s">
        <v>1</v>
      </c>
      <c r="W418" s="3">
        <f>Q418*S418*T418/(L418)</f>
        <v>0.99806255532710286</v>
      </c>
      <c r="X418" s="1"/>
    </row>
    <row r="419" spans="1:24" ht="16" customHeight="1" x14ac:dyDescent="0.2">
      <c r="A419" s="59" t="s">
        <v>895</v>
      </c>
      <c r="B419" s="23">
        <v>42614</v>
      </c>
      <c r="C419" s="4">
        <f t="shared" si="25"/>
        <v>9</v>
      </c>
      <c r="D419" s="4">
        <f>YEAR(Table1[[#This Row],[Measurement Date]])</f>
        <v>2016</v>
      </c>
      <c r="E419" s="4">
        <v>49</v>
      </c>
      <c r="F419" s="4">
        <v>4</v>
      </c>
      <c r="G419" s="6" t="s">
        <v>461</v>
      </c>
      <c r="H419" s="134" t="s">
        <v>1128</v>
      </c>
      <c r="I419" s="6" t="s">
        <v>177</v>
      </c>
      <c r="J419" s="11" t="s">
        <v>42</v>
      </c>
      <c r="K419" s="5"/>
      <c r="L419" s="83">
        <v>9.5</v>
      </c>
      <c r="M419" s="29">
        <f>L419</f>
        <v>9.5</v>
      </c>
      <c r="N419" s="4">
        <v>0.2</v>
      </c>
      <c r="O419" s="4">
        <v>0.2379</v>
      </c>
      <c r="P419" s="4" t="s">
        <v>47</v>
      </c>
      <c r="Q419" s="4">
        <v>0.67320000000000002</v>
      </c>
      <c r="S419" s="4">
        <v>21.25</v>
      </c>
      <c r="T419" s="4">
        <v>0.66300000000000003</v>
      </c>
      <c r="U419" s="4">
        <v>1</v>
      </c>
      <c r="V419" s="7" t="s">
        <v>1</v>
      </c>
      <c r="W419" s="3">
        <f>Q419*S419*T419/(L419)</f>
        <v>0.99837331578947375</v>
      </c>
      <c r="X419" s="163"/>
    </row>
    <row r="420" spans="1:24" ht="16" customHeight="1" x14ac:dyDescent="0.2">
      <c r="A420" s="137" t="s">
        <v>896</v>
      </c>
      <c r="B420" s="23">
        <v>42644</v>
      </c>
      <c r="C420" s="4">
        <f t="shared" si="25"/>
        <v>10</v>
      </c>
      <c r="D420" s="4">
        <f>YEAR(Table1[[#This Row],[Measurement Date]])</f>
        <v>2016</v>
      </c>
      <c r="E420" s="4">
        <v>49</v>
      </c>
      <c r="F420" s="4">
        <v>5</v>
      </c>
      <c r="G420" s="7" t="s">
        <v>463</v>
      </c>
      <c r="H420" s="6" t="s">
        <v>464</v>
      </c>
      <c r="I420" s="6" t="s">
        <v>196</v>
      </c>
      <c r="J420" s="11" t="s">
        <v>6</v>
      </c>
      <c r="K420" s="5"/>
      <c r="L420" s="83">
        <v>29.299999999999997</v>
      </c>
      <c r="M420" s="44">
        <f>L420</f>
        <v>29.299999999999997</v>
      </c>
      <c r="N420" s="4">
        <v>0.70000000000000007</v>
      </c>
      <c r="O420" s="4">
        <v>9.3590000000000007E-2</v>
      </c>
      <c r="P420" s="4" t="s">
        <v>47</v>
      </c>
      <c r="U420" s="4">
        <v>49.9</v>
      </c>
      <c r="V420" s="7" t="s">
        <v>1</v>
      </c>
      <c r="W420" s="4"/>
      <c r="X420" s="1"/>
    </row>
    <row r="421" spans="1:24" ht="16" customHeight="1" x14ac:dyDescent="0.2">
      <c r="A421" s="59" t="s">
        <v>897</v>
      </c>
      <c r="B421" s="23">
        <v>42675</v>
      </c>
      <c r="C421" s="4">
        <f t="shared" si="25"/>
        <v>11</v>
      </c>
      <c r="D421" s="4">
        <f>YEAR(Table1[[#This Row],[Measurement Date]])</f>
        <v>2016</v>
      </c>
      <c r="E421" s="5">
        <v>50</v>
      </c>
      <c r="F421" s="4">
        <v>4</v>
      </c>
      <c r="G421" s="7" t="s">
        <v>473</v>
      </c>
      <c r="H421" s="6" t="s">
        <v>476</v>
      </c>
      <c r="I421" s="6" t="s">
        <v>204</v>
      </c>
      <c r="J421" s="11" t="s">
        <v>29</v>
      </c>
      <c r="K421" s="5"/>
      <c r="L421" s="83">
        <v>26.6</v>
      </c>
      <c r="M421" s="83">
        <f>L421</f>
        <v>26.6</v>
      </c>
      <c r="N421" s="5">
        <v>0.5</v>
      </c>
      <c r="O421" s="5">
        <v>179.74</v>
      </c>
      <c r="P421" s="5" t="s">
        <v>47</v>
      </c>
      <c r="Q421" s="5">
        <v>0.74029999999999996</v>
      </c>
      <c r="S421" s="5">
        <v>42.5</v>
      </c>
      <c r="T421" s="5">
        <v>0.84699999999999998</v>
      </c>
      <c r="U421" s="5">
        <v>1</v>
      </c>
      <c r="V421" s="7" t="s">
        <v>88</v>
      </c>
      <c r="W421" s="3">
        <f>Q421*S421*T421/(L421)</f>
        <v>1.001840197368421</v>
      </c>
      <c r="X421" s="1"/>
    </row>
    <row r="422" spans="1:24" ht="16" customHeight="1" x14ac:dyDescent="0.2">
      <c r="A422" s="137" t="s">
        <v>898</v>
      </c>
      <c r="B422" s="23">
        <v>42690</v>
      </c>
      <c r="C422" s="4">
        <f t="shared" si="25"/>
        <v>11</v>
      </c>
      <c r="D422" s="4">
        <f>YEAR(Table1[[#This Row],[Measurement Date]])</f>
        <v>2016</v>
      </c>
      <c r="E422" s="5"/>
      <c r="G422" s="6" t="s">
        <v>461</v>
      </c>
      <c r="H422" s="6" t="s">
        <v>943</v>
      </c>
      <c r="I422" s="6" t="s">
        <v>1027</v>
      </c>
      <c r="J422" s="21" t="s">
        <v>972</v>
      </c>
      <c r="K422" s="5"/>
      <c r="L422" s="83">
        <v>12</v>
      </c>
      <c r="M422" s="5">
        <v>12</v>
      </c>
      <c r="P422" s="3"/>
      <c r="V422" s="6"/>
      <c r="W422" s="3">
        <f>Q422*S422*T422/(L422)</f>
        <v>0</v>
      </c>
      <c r="X422" s="1"/>
    </row>
    <row r="423" spans="1:24" ht="16" customHeight="1" x14ac:dyDescent="0.2">
      <c r="A423" s="78" t="s">
        <v>899</v>
      </c>
      <c r="B423" s="23">
        <v>42705</v>
      </c>
      <c r="C423" s="4">
        <f t="shared" si="25"/>
        <v>12</v>
      </c>
      <c r="D423" s="4">
        <f>YEAR(Table1[[#This Row],[Measurement Date]])</f>
        <v>2016</v>
      </c>
      <c r="E423" s="5">
        <v>50</v>
      </c>
      <c r="F423" s="4">
        <v>2</v>
      </c>
      <c r="G423" s="55" t="s">
        <v>1124</v>
      </c>
      <c r="H423" s="55" t="s">
        <v>1125</v>
      </c>
      <c r="I423" s="6" t="s">
        <v>298</v>
      </c>
      <c r="J423" s="11" t="s">
        <v>203</v>
      </c>
      <c r="K423" s="5"/>
      <c r="L423" s="83">
        <v>32.800000000000004</v>
      </c>
      <c r="M423" s="5">
        <f>L423</f>
        <v>32.800000000000004</v>
      </c>
      <c r="N423" s="5">
        <v>0.5</v>
      </c>
      <c r="O423" s="5">
        <v>1.0029999999999999</v>
      </c>
      <c r="P423" s="5" t="s">
        <v>47</v>
      </c>
      <c r="Q423" s="5">
        <v>1.7729999999999999</v>
      </c>
      <c r="S423" s="5" t="s">
        <v>299</v>
      </c>
      <c r="T423" s="5" t="s">
        <v>300</v>
      </c>
      <c r="U423" s="5">
        <v>1</v>
      </c>
      <c r="V423" s="7" t="s">
        <v>1</v>
      </c>
      <c r="X423" s="1"/>
    </row>
    <row r="424" spans="1:24" ht="16" customHeight="1" x14ac:dyDescent="0.2">
      <c r="A424" s="78" t="s">
        <v>900</v>
      </c>
      <c r="B424" s="23">
        <v>42736</v>
      </c>
      <c r="C424" s="4">
        <f t="shared" si="25"/>
        <v>1</v>
      </c>
      <c r="D424" s="4">
        <f>YEAR(Table1[[#This Row],[Measurement Date]])</f>
        <v>2017</v>
      </c>
      <c r="E424" s="5">
        <v>50</v>
      </c>
      <c r="F424" s="4">
        <v>1</v>
      </c>
      <c r="G424" s="6" t="s">
        <v>467</v>
      </c>
      <c r="H424" s="7" t="s">
        <v>8</v>
      </c>
      <c r="I424" s="7" t="s">
        <v>1070</v>
      </c>
      <c r="J424" s="11" t="s">
        <v>26</v>
      </c>
      <c r="K424" s="5"/>
      <c r="L424" s="83">
        <v>21.7</v>
      </c>
      <c r="M424" s="29">
        <f>L424</f>
        <v>21.7</v>
      </c>
      <c r="N424" s="5">
        <v>0.5</v>
      </c>
      <c r="O424" s="5">
        <v>1.044</v>
      </c>
      <c r="P424" s="5" t="s">
        <v>47</v>
      </c>
      <c r="Q424" s="5">
        <v>0.71799999999999997</v>
      </c>
      <c r="S424" s="3">
        <v>40.700000000000003</v>
      </c>
      <c r="T424" s="5">
        <v>0.74299999999999999</v>
      </c>
      <c r="U424" s="5">
        <v>1</v>
      </c>
      <c r="V424" s="7" t="s">
        <v>21</v>
      </c>
      <c r="W424" s="3">
        <f>Q424*S424*T424/(L424)</f>
        <v>1.0005710506912442</v>
      </c>
      <c r="X424" s="163" t="s">
        <v>944</v>
      </c>
    </row>
    <row r="425" spans="1:24" ht="16" customHeight="1" x14ac:dyDescent="0.2">
      <c r="A425" s="59" t="s">
        <v>901</v>
      </c>
      <c r="B425" s="23">
        <v>42767</v>
      </c>
      <c r="C425" s="4">
        <f t="shared" si="25"/>
        <v>2</v>
      </c>
      <c r="D425" s="4">
        <f>YEAR(Table1[[#This Row],[Measurement Date]])</f>
        <v>2017</v>
      </c>
      <c r="E425" s="5">
        <v>50</v>
      </c>
      <c r="F425" s="4">
        <v>2</v>
      </c>
      <c r="G425" s="55" t="s">
        <v>1124</v>
      </c>
      <c r="H425" s="55" t="s">
        <v>1125</v>
      </c>
      <c r="I425" s="6" t="s">
        <v>297</v>
      </c>
      <c r="J425" s="11" t="s">
        <v>203</v>
      </c>
      <c r="K425" s="5"/>
      <c r="L425" s="83">
        <v>35.9</v>
      </c>
      <c r="M425" s="5">
        <f>L425</f>
        <v>35.9</v>
      </c>
      <c r="N425" s="5">
        <v>0.5</v>
      </c>
      <c r="O425" s="5">
        <v>1.002</v>
      </c>
      <c r="P425" s="5" t="s">
        <v>47</v>
      </c>
      <c r="Q425" s="5">
        <v>3.2010000000000001</v>
      </c>
      <c r="S425" s="5" t="s">
        <v>301</v>
      </c>
      <c r="T425" s="5" t="s">
        <v>302</v>
      </c>
      <c r="U425" s="5">
        <v>1</v>
      </c>
      <c r="V425" s="7" t="s">
        <v>1</v>
      </c>
      <c r="X425" s="1"/>
    </row>
    <row r="426" spans="1:24" ht="16" customHeight="1" x14ac:dyDescent="0.2">
      <c r="A426" s="137" t="s">
        <v>902</v>
      </c>
      <c r="B426" s="23">
        <v>42767</v>
      </c>
      <c r="C426" s="4">
        <f t="shared" si="25"/>
        <v>2</v>
      </c>
      <c r="D426" s="4">
        <f>YEAR(Table1[[#This Row],[Measurement Date]])</f>
        <v>2017</v>
      </c>
      <c r="E426" s="5">
        <v>50</v>
      </c>
      <c r="F426" s="4">
        <v>1</v>
      </c>
      <c r="G426" s="7" t="s">
        <v>473</v>
      </c>
      <c r="H426" s="7" t="s">
        <v>477</v>
      </c>
      <c r="I426" s="6" t="s">
        <v>295</v>
      </c>
      <c r="J426" s="11" t="s">
        <v>14</v>
      </c>
      <c r="K426" s="5"/>
      <c r="L426" s="83">
        <v>21.9</v>
      </c>
      <c r="M426" s="83">
        <f>L426</f>
        <v>21.9</v>
      </c>
      <c r="N426" s="4">
        <v>0.4</v>
      </c>
      <c r="O426" s="5">
        <v>4.0003000000000002</v>
      </c>
      <c r="P426" s="5" t="s">
        <v>48</v>
      </c>
      <c r="Q426" s="5">
        <v>0.67259999999999998</v>
      </c>
      <c r="S426" s="5">
        <v>40.76</v>
      </c>
      <c r="T426" s="5">
        <v>0.79700000000000004</v>
      </c>
      <c r="U426" s="5">
        <v>1</v>
      </c>
      <c r="V426" s="7" t="s">
        <v>88</v>
      </c>
      <c r="W426" s="3">
        <f t="shared" ref="W426:W431" si="29">Q426*S426*T426/(L426)</f>
        <v>0.99771211287671246</v>
      </c>
      <c r="X426" s="1"/>
    </row>
    <row r="427" spans="1:24" ht="16" customHeight="1" x14ac:dyDescent="0.2">
      <c r="A427" s="59" t="s">
        <v>903</v>
      </c>
      <c r="B427" s="23">
        <v>42767</v>
      </c>
      <c r="C427" s="4">
        <f t="shared" si="25"/>
        <v>2</v>
      </c>
      <c r="D427" s="4">
        <f>YEAR(Table1[[#This Row],[Measurement Date]])</f>
        <v>2017</v>
      </c>
      <c r="E427" s="5">
        <v>50</v>
      </c>
      <c r="F427" s="4">
        <v>4</v>
      </c>
      <c r="G427" s="6" t="s">
        <v>461</v>
      </c>
      <c r="H427" s="6" t="s">
        <v>939</v>
      </c>
      <c r="I427" s="6" t="s">
        <v>171</v>
      </c>
      <c r="J427" s="11" t="s">
        <v>205</v>
      </c>
      <c r="K427" s="83"/>
      <c r="L427" s="83">
        <v>12.1</v>
      </c>
      <c r="M427" s="29">
        <v>12.1</v>
      </c>
      <c r="N427" s="5">
        <v>0.3</v>
      </c>
      <c r="O427" s="5">
        <v>4.07E-2</v>
      </c>
      <c r="P427" s="5" t="s">
        <v>46</v>
      </c>
      <c r="Q427" s="123">
        <v>0.81499999999999995</v>
      </c>
      <c r="R427" s="83"/>
      <c r="S427" s="5">
        <v>20.27</v>
      </c>
      <c r="T427" s="5">
        <v>0.73499999999999999</v>
      </c>
      <c r="U427" s="5">
        <v>1</v>
      </c>
      <c r="V427" s="7" t="s">
        <v>165</v>
      </c>
      <c r="W427" s="3">
        <f t="shared" si="29"/>
        <v>1.0034906404958677</v>
      </c>
      <c r="X427" s="1" t="s">
        <v>280</v>
      </c>
    </row>
    <row r="428" spans="1:24" ht="16" customHeight="1" x14ac:dyDescent="0.2">
      <c r="A428" s="137" t="s">
        <v>904</v>
      </c>
      <c r="B428" s="23">
        <v>42767</v>
      </c>
      <c r="C428" s="4">
        <f t="shared" si="25"/>
        <v>2</v>
      </c>
      <c r="D428" s="4">
        <f>YEAR(Table1[[#This Row],[Measurement Date]])</f>
        <v>2017</v>
      </c>
      <c r="E428" s="5">
        <v>50</v>
      </c>
      <c r="F428" s="4">
        <v>1</v>
      </c>
      <c r="G428" s="6" t="s">
        <v>467</v>
      </c>
      <c r="H428" s="6" t="s">
        <v>468</v>
      </c>
      <c r="I428" s="6" t="s">
        <v>181</v>
      </c>
      <c r="J428" s="11" t="s">
        <v>21</v>
      </c>
      <c r="K428" s="5"/>
      <c r="L428" s="83">
        <v>11.899999999999999</v>
      </c>
      <c r="M428" s="83">
        <f t="shared" ref="M428:M434" si="30">L428</f>
        <v>11.899999999999999</v>
      </c>
      <c r="N428" s="5">
        <v>0.3</v>
      </c>
      <c r="O428" s="5">
        <v>1.044</v>
      </c>
      <c r="P428" s="5" t="s">
        <v>47</v>
      </c>
      <c r="Q428" s="17">
        <v>0.55000000000000004</v>
      </c>
      <c r="S428" s="5">
        <v>28.72</v>
      </c>
      <c r="T428" s="5">
        <v>0.75</v>
      </c>
      <c r="U428" s="5">
        <v>1</v>
      </c>
      <c r="V428" s="7" t="s">
        <v>21</v>
      </c>
      <c r="W428" s="3">
        <f t="shared" si="29"/>
        <v>0.99554621848739522</v>
      </c>
      <c r="X428" s="1"/>
    </row>
    <row r="429" spans="1:24" ht="16" customHeight="1" x14ac:dyDescent="0.2">
      <c r="A429" s="59" t="s">
        <v>905</v>
      </c>
      <c r="B429" s="23">
        <v>42795</v>
      </c>
      <c r="C429" s="4">
        <f t="shared" si="25"/>
        <v>3</v>
      </c>
      <c r="D429" s="4">
        <f>YEAR(Table1[[#This Row],[Measurement Date]])</f>
        <v>2017</v>
      </c>
      <c r="E429" s="5">
        <v>50</v>
      </c>
      <c r="F429" s="4">
        <v>2</v>
      </c>
      <c r="G429" s="6" t="s">
        <v>1124</v>
      </c>
      <c r="H429" s="6" t="s">
        <v>1125</v>
      </c>
      <c r="I429" s="6" t="s">
        <v>296</v>
      </c>
      <c r="J429" s="11" t="s">
        <v>14</v>
      </c>
      <c r="K429" s="5"/>
      <c r="L429" s="83">
        <v>31.3</v>
      </c>
      <c r="M429" s="5">
        <f t="shared" si="30"/>
        <v>31.3</v>
      </c>
      <c r="N429" s="5">
        <v>1.0999999999999999</v>
      </c>
      <c r="O429" s="5">
        <v>3.9809999999999999</v>
      </c>
      <c r="P429" s="5" t="s">
        <v>46</v>
      </c>
      <c r="Q429" s="5">
        <v>3.0459999999999998</v>
      </c>
      <c r="S429" s="5">
        <v>11.7</v>
      </c>
      <c r="T429" s="5">
        <v>0.875</v>
      </c>
      <c r="U429" s="5">
        <v>1</v>
      </c>
      <c r="V429" s="7" t="s">
        <v>88</v>
      </c>
      <c r="W429" s="3">
        <f t="shared" si="29"/>
        <v>0.99627555910543131</v>
      </c>
      <c r="X429" s="1"/>
    </row>
    <row r="430" spans="1:24" ht="16" customHeight="1" x14ac:dyDescent="0.2">
      <c r="A430" s="137" t="s">
        <v>906</v>
      </c>
      <c r="B430" s="23">
        <v>42795</v>
      </c>
      <c r="C430" s="4">
        <f t="shared" si="25"/>
        <v>3</v>
      </c>
      <c r="D430" s="4">
        <f>YEAR(Table1[[#This Row],[Measurement Date]])</f>
        <v>2017</v>
      </c>
      <c r="E430" s="5">
        <v>50</v>
      </c>
      <c r="F430" s="4">
        <v>1</v>
      </c>
      <c r="G430" s="7" t="s">
        <v>473</v>
      </c>
      <c r="H430" s="6" t="s">
        <v>476</v>
      </c>
      <c r="I430" s="6" t="s">
        <v>294</v>
      </c>
      <c r="J430" s="11" t="s">
        <v>29</v>
      </c>
      <c r="K430" s="5"/>
      <c r="L430" s="83">
        <v>26.700000000000003</v>
      </c>
      <c r="M430" s="83">
        <f t="shared" si="30"/>
        <v>26.700000000000003</v>
      </c>
      <c r="N430" s="5">
        <v>0.5</v>
      </c>
      <c r="O430" s="29">
        <v>79</v>
      </c>
      <c r="P430" s="5" t="s">
        <v>47</v>
      </c>
      <c r="Q430" s="5">
        <v>0.73799999999999999</v>
      </c>
      <c r="S430" s="5">
        <v>42.65</v>
      </c>
      <c r="T430" s="5">
        <v>0.84899999999999998</v>
      </c>
      <c r="U430" s="5">
        <v>1</v>
      </c>
      <c r="V430" s="7" t="s">
        <v>21</v>
      </c>
      <c r="W430" s="3">
        <f t="shared" si="29"/>
        <v>1.0008565280898876</v>
      </c>
      <c r="X430" s="1"/>
    </row>
    <row r="431" spans="1:24" ht="16" customHeight="1" x14ac:dyDescent="0.2">
      <c r="A431" s="59" t="s">
        <v>907</v>
      </c>
      <c r="B431" s="23">
        <v>42795</v>
      </c>
      <c r="C431" s="4">
        <f t="shared" si="25"/>
        <v>3</v>
      </c>
      <c r="D431" s="4">
        <f>YEAR(Table1[[#This Row],[Measurement Date]])</f>
        <v>2017</v>
      </c>
      <c r="E431" s="5">
        <v>50</v>
      </c>
      <c r="F431" s="4">
        <v>4</v>
      </c>
      <c r="G431" s="7" t="s">
        <v>473</v>
      </c>
      <c r="H431" t="s">
        <v>475</v>
      </c>
      <c r="I431" s="6" t="s">
        <v>303</v>
      </c>
      <c r="J431" s="11" t="s">
        <v>14</v>
      </c>
      <c r="K431" s="5"/>
      <c r="L431" s="83">
        <v>25.7</v>
      </c>
      <c r="M431" s="83">
        <f t="shared" si="30"/>
        <v>25.7</v>
      </c>
      <c r="N431" s="5">
        <v>0.5</v>
      </c>
      <c r="O431" s="5">
        <v>4.0170000000000003</v>
      </c>
      <c r="P431" s="5" t="s">
        <v>47</v>
      </c>
      <c r="Q431" s="5">
        <v>0.72489999999999999</v>
      </c>
      <c r="S431" s="5">
        <v>42.54</v>
      </c>
      <c r="T431" s="5">
        <v>0.83299999999999996</v>
      </c>
      <c r="U431" s="5">
        <v>1</v>
      </c>
      <c r="V431" s="7" t="s">
        <v>88</v>
      </c>
      <c r="W431" s="3">
        <f t="shared" si="29"/>
        <v>0.99951073610894936</v>
      </c>
      <c r="X431" s="1"/>
    </row>
    <row r="432" spans="1:24" ht="16" customHeight="1" x14ac:dyDescent="0.2">
      <c r="A432" s="137" t="s">
        <v>908</v>
      </c>
      <c r="B432" s="23">
        <v>42795</v>
      </c>
      <c r="C432" s="4">
        <f t="shared" si="25"/>
        <v>3</v>
      </c>
      <c r="D432" s="4">
        <f>YEAR(Table1[[#This Row],[Measurement Date]])</f>
        <v>2017</v>
      </c>
      <c r="E432" s="5">
        <v>50</v>
      </c>
      <c r="F432" s="4">
        <v>5</v>
      </c>
      <c r="G432" s="166" t="s">
        <v>1133</v>
      </c>
      <c r="H432" s="141" t="s">
        <v>464</v>
      </c>
      <c r="I432" s="6" t="s">
        <v>197</v>
      </c>
      <c r="J432" s="11" t="s">
        <v>14</v>
      </c>
      <c r="K432" s="83"/>
      <c r="L432" s="83">
        <v>35.099999999999994</v>
      </c>
      <c r="M432" s="44">
        <f t="shared" si="30"/>
        <v>35.099999999999994</v>
      </c>
      <c r="N432" s="5">
        <v>1.0999999999999999</v>
      </c>
      <c r="O432" s="5">
        <v>5.3760000000000002E-2</v>
      </c>
      <c r="P432" s="5" t="s">
        <v>47</v>
      </c>
      <c r="T432" s="83"/>
      <c r="U432" s="5">
        <v>407</v>
      </c>
      <c r="V432" s="7" t="s">
        <v>88</v>
      </c>
      <c r="W432" s="4"/>
      <c r="X432" s="1"/>
    </row>
    <row r="433" spans="1:53" s="9" customFormat="1" ht="16" customHeight="1" x14ac:dyDescent="0.2">
      <c r="A433" s="78" t="s">
        <v>909</v>
      </c>
      <c r="B433" s="23">
        <v>42795</v>
      </c>
      <c r="C433" s="4">
        <f t="shared" si="25"/>
        <v>3</v>
      </c>
      <c r="D433" s="4">
        <f>YEAR(Table1[[#This Row],[Measurement Date]])</f>
        <v>2017</v>
      </c>
      <c r="E433" s="5">
        <v>50</v>
      </c>
      <c r="F433" s="4">
        <v>4</v>
      </c>
      <c r="G433" s="6" t="s">
        <v>461</v>
      </c>
      <c r="H433" s="136" t="s">
        <v>1128</v>
      </c>
      <c r="I433" s="6" t="s">
        <v>273</v>
      </c>
      <c r="J433" s="11" t="s">
        <v>42</v>
      </c>
      <c r="K433" s="5"/>
      <c r="L433" s="44">
        <v>11</v>
      </c>
      <c r="M433" s="29">
        <f t="shared" si="30"/>
        <v>11</v>
      </c>
      <c r="N433" s="5">
        <v>0.2</v>
      </c>
      <c r="O433" s="5">
        <v>0.2339</v>
      </c>
      <c r="P433" s="5" t="s">
        <v>47</v>
      </c>
      <c r="Q433" s="5">
        <v>0.73060000000000003</v>
      </c>
      <c r="R433" s="5"/>
      <c r="S433" s="5">
        <v>21.74</v>
      </c>
      <c r="T433" s="5">
        <v>0.69299999999999995</v>
      </c>
      <c r="U433" s="5">
        <v>1</v>
      </c>
      <c r="V433" s="7" t="s">
        <v>1</v>
      </c>
      <c r="W433" s="3">
        <f t="shared" ref="W433:W443" si="31">Q433*S433*T433/(L433)</f>
        <v>1.0006443719999998</v>
      </c>
      <c r="X433" s="163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</row>
    <row r="434" spans="1:53" ht="16" customHeight="1" x14ac:dyDescent="0.25">
      <c r="A434" s="59" t="s">
        <v>910</v>
      </c>
      <c r="B434" s="23">
        <v>42795</v>
      </c>
      <c r="C434" s="4">
        <f t="shared" si="25"/>
        <v>3</v>
      </c>
      <c r="D434" s="4">
        <f>YEAR(Table1[[#This Row],[Measurement Date]])</f>
        <v>2017</v>
      </c>
      <c r="E434" s="5">
        <v>50</v>
      </c>
      <c r="F434" s="4">
        <v>1</v>
      </c>
      <c r="G434" s="6" t="s">
        <v>461</v>
      </c>
      <c r="H434" s="134" t="s">
        <v>1128</v>
      </c>
      <c r="I434" s="6" t="s">
        <v>1071</v>
      </c>
      <c r="J434" s="11" t="s">
        <v>42</v>
      </c>
      <c r="K434" s="5"/>
      <c r="L434" s="95">
        <v>10.039999999999999</v>
      </c>
      <c r="M434" s="29">
        <f t="shared" si="30"/>
        <v>10.039999999999999</v>
      </c>
      <c r="N434" s="5">
        <v>0.2</v>
      </c>
      <c r="O434" s="140">
        <v>1.113</v>
      </c>
      <c r="P434" s="5" t="s">
        <v>47</v>
      </c>
      <c r="Q434" s="5">
        <v>0.70830000000000004</v>
      </c>
      <c r="S434" s="5">
        <v>21.77</v>
      </c>
      <c r="T434" s="5">
        <v>0.65100000000000002</v>
      </c>
      <c r="U434" s="5">
        <v>1</v>
      </c>
      <c r="V434" s="7" t="s">
        <v>1</v>
      </c>
      <c r="W434" s="3">
        <f t="shared" si="31"/>
        <v>0.99982259372509974</v>
      </c>
      <c r="X434" s="163"/>
    </row>
    <row r="435" spans="1:53" ht="16" customHeight="1" x14ac:dyDescent="0.2">
      <c r="A435" s="81" t="s">
        <v>911</v>
      </c>
      <c r="B435" s="23">
        <v>42826</v>
      </c>
      <c r="C435" s="4">
        <f t="shared" si="25"/>
        <v>4</v>
      </c>
      <c r="D435" s="4">
        <f>YEAR(Table1[[#This Row],[Measurement Date]])</f>
        <v>2017</v>
      </c>
      <c r="E435" s="5"/>
      <c r="G435" s="6" t="s">
        <v>461</v>
      </c>
      <c r="H435" s="7" t="s">
        <v>943</v>
      </c>
      <c r="I435" s="6" t="s">
        <v>1025</v>
      </c>
      <c r="J435" s="21" t="s">
        <v>1</v>
      </c>
      <c r="K435" s="5"/>
      <c r="L435" s="5">
        <v>13.4</v>
      </c>
      <c r="M435" s="29">
        <v>13.4</v>
      </c>
      <c r="O435" s="6">
        <v>5.8000000000000003E-2</v>
      </c>
      <c r="Q435" s="5">
        <v>1.2</v>
      </c>
      <c r="S435" s="5">
        <v>14.37</v>
      </c>
      <c r="T435" s="5">
        <v>0.78</v>
      </c>
      <c r="V435" s="6"/>
      <c r="W435" s="3">
        <f t="shared" si="31"/>
        <v>1.0037552238805969</v>
      </c>
      <c r="X435" s="1"/>
    </row>
    <row r="436" spans="1:53" ht="16" customHeight="1" x14ac:dyDescent="0.2">
      <c r="A436" s="78" t="s">
        <v>912</v>
      </c>
      <c r="B436" s="23">
        <v>42917</v>
      </c>
      <c r="C436" s="4">
        <f t="shared" si="25"/>
        <v>7</v>
      </c>
      <c r="D436" s="4">
        <f>YEAR(Table1[[#This Row],[Measurement Date]])</f>
        <v>2017</v>
      </c>
      <c r="E436" s="5">
        <v>51</v>
      </c>
      <c r="F436" s="5">
        <v>4</v>
      </c>
      <c r="G436" s="7" t="s">
        <v>473</v>
      </c>
      <c r="H436" s="6" t="s">
        <v>475</v>
      </c>
      <c r="I436" s="6" t="s">
        <v>324</v>
      </c>
      <c r="J436" s="1" t="s">
        <v>88</v>
      </c>
      <c r="K436" s="5"/>
      <c r="L436" s="5">
        <v>25.8</v>
      </c>
      <c r="M436" s="83">
        <f>L436</f>
        <v>25.8</v>
      </c>
      <c r="N436" s="5">
        <v>0.5</v>
      </c>
      <c r="O436" s="5">
        <v>4.008</v>
      </c>
      <c r="P436" s="5" t="s">
        <v>47</v>
      </c>
      <c r="Q436" s="5">
        <v>0.72409999999999997</v>
      </c>
      <c r="S436" s="5">
        <v>42.87</v>
      </c>
      <c r="T436" s="5">
        <v>0.83099999999999996</v>
      </c>
      <c r="U436" s="5">
        <v>1</v>
      </c>
      <c r="V436" s="6" t="s">
        <v>88</v>
      </c>
      <c r="W436" s="3">
        <f t="shared" si="31"/>
        <v>0.99984654174418586</v>
      </c>
      <c r="X436" s="1"/>
    </row>
    <row r="437" spans="1:53" ht="16" customHeight="1" x14ac:dyDescent="0.2">
      <c r="A437" s="81" t="s">
        <v>913</v>
      </c>
      <c r="B437" s="23">
        <v>42917</v>
      </c>
      <c r="C437" s="4">
        <f t="shared" si="25"/>
        <v>7</v>
      </c>
      <c r="D437" s="4">
        <f>YEAR(Table1[[#This Row],[Measurement Date]])</f>
        <v>2017</v>
      </c>
      <c r="E437" s="5">
        <v>51</v>
      </c>
      <c r="F437" s="5">
        <v>4</v>
      </c>
      <c r="G437" s="6" t="s">
        <v>461</v>
      </c>
      <c r="H437" s="6" t="s">
        <v>472</v>
      </c>
      <c r="I437" s="6" t="s">
        <v>171</v>
      </c>
      <c r="J437" s="1" t="s">
        <v>33</v>
      </c>
      <c r="K437" s="5"/>
      <c r="L437" s="5">
        <v>22.7</v>
      </c>
      <c r="M437" s="5">
        <v>22.7</v>
      </c>
      <c r="N437" s="5">
        <v>0.8</v>
      </c>
      <c r="O437" s="5">
        <v>9.35E-2</v>
      </c>
      <c r="P437" s="5" t="s">
        <v>46</v>
      </c>
      <c r="Q437" s="5">
        <v>1.1439999999999999</v>
      </c>
      <c r="S437" s="5">
        <v>24.92</v>
      </c>
      <c r="T437" s="5">
        <v>0.79600000000000004</v>
      </c>
      <c r="U437" s="5">
        <v>1</v>
      </c>
      <c r="V437" s="6" t="s">
        <v>165</v>
      </c>
      <c r="W437" s="3">
        <f t="shared" si="31"/>
        <v>0.99968062026431725</v>
      </c>
      <c r="X437" s="1" t="s">
        <v>280</v>
      </c>
    </row>
    <row r="438" spans="1:53" ht="16" customHeight="1" x14ac:dyDescent="0.2">
      <c r="A438" s="59" t="s">
        <v>914</v>
      </c>
      <c r="B438" s="27">
        <v>42917</v>
      </c>
      <c r="C438" s="14">
        <f t="shared" si="25"/>
        <v>7</v>
      </c>
      <c r="D438" s="14">
        <f>YEAR(Table1[[#This Row],[Measurement Date]])</f>
        <v>2017</v>
      </c>
      <c r="E438" s="25">
        <v>51</v>
      </c>
      <c r="F438" s="25">
        <v>1</v>
      </c>
      <c r="G438" s="6" t="s">
        <v>461</v>
      </c>
      <c r="H438" s="6" t="s">
        <v>472</v>
      </c>
      <c r="I438" s="13" t="s">
        <v>1030</v>
      </c>
      <c r="J438" s="18" t="s">
        <v>33</v>
      </c>
      <c r="K438" s="25"/>
      <c r="L438" s="25">
        <v>20.9</v>
      </c>
      <c r="M438" s="49">
        <v>20.9</v>
      </c>
      <c r="N438" s="25">
        <v>0.7</v>
      </c>
      <c r="O438" s="25">
        <v>0.99099999999999999</v>
      </c>
      <c r="P438" s="25" t="s">
        <v>47</v>
      </c>
      <c r="Q438" s="25">
        <v>1.125</v>
      </c>
      <c r="R438" s="25"/>
      <c r="S438" s="25">
        <v>24.92</v>
      </c>
      <c r="T438" s="25">
        <v>0.745</v>
      </c>
      <c r="U438" s="25">
        <v>1</v>
      </c>
      <c r="V438" s="13" t="s">
        <v>165</v>
      </c>
      <c r="W438" s="12">
        <f t="shared" si="31"/>
        <v>0.99933373205741638</v>
      </c>
      <c r="X438" s="18" t="s">
        <v>289</v>
      </c>
    </row>
    <row r="439" spans="1:53" ht="16" customHeight="1" x14ac:dyDescent="0.2">
      <c r="A439" s="137" t="s">
        <v>915</v>
      </c>
      <c r="B439" s="23">
        <v>42948</v>
      </c>
      <c r="C439" s="4">
        <f t="shared" si="25"/>
        <v>8</v>
      </c>
      <c r="D439" s="4">
        <f>YEAR(Table1[[#This Row],[Measurement Date]])</f>
        <v>2017</v>
      </c>
      <c r="E439" s="5">
        <v>51</v>
      </c>
      <c r="F439" s="5">
        <v>2</v>
      </c>
      <c r="G439" s="6" t="s">
        <v>1124</v>
      </c>
      <c r="H439" s="32" t="s">
        <v>1125</v>
      </c>
      <c r="I439" s="6" t="s">
        <v>296</v>
      </c>
      <c r="J439" s="1" t="s">
        <v>14</v>
      </c>
      <c r="K439" s="5"/>
      <c r="L439" s="5">
        <v>33.299999999999997</v>
      </c>
      <c r="M439" s="5">
        <f>L439</f>
        <v>33.299999999999997</v>
      </c>
      <c r="N439" s="5">
        <v>1.2</v>
      </c>
      <c r="O439" s="5">
        <v>3.984</v>
      </c>
      <c r="P439" s="5" t="s">
        <v>46</v>
      </c>
      <c r="Q439" s="5">
        <v>3.1269999999999998</v>
      </c>
      <c r="S439" s="5">
        <v>12.7</v>
      </c>
      <c r="T439" s="5">
        <v>0.83799999999999997</v>
      </c>
      <c r="U439" s="5">
        <v>1</v>
      </c>
      <c r="V439" s="6" t="s">
        <v>88</v>
      </c>
      <c r="W439" s="3">
        <f t="shared" si="31"/>
        <v>0.99938168768768754</v>
      </c>
      <c r="X439" s="1"/>
    </row>
    <row r="440" spans="1:53" ht="16" customHeight="1" x14ac:dyDescent="0.2">
      <c r="A440" s="81" t="s">
        <v>916</v>
      </c>
      <c r="B440" s="23">
        <v>42948</v>
      </c>
      <c r="C440" s="4">
        <f t="shared" si="25"/>
        <v>8</v>
      </c>
      <c r="D440" s="4">
        <f>YEAR(Table1[[#This Row],[Measurement Date]])</f>
        <v>2017</v>
      </c>
      <c r="E440" s="5">
        <v>51</v>
      </c>
      <c r="F440" s="5">
        <v>1</v>
      </c>
      <c r="G440" s="7" t="s">
        <v>473</v>
      </c>
      <c r="H440" s="7" t="s">
        <v>477</v>
      </c>
      <c r="I440" s="6" t="s">
        <v>322</v>
      </c>
      <c r="J440" s="1" t="s">
        <v>88</v>
      </c>
      <c r="K440" s="5"/>
      <c r="L440" s="5">
        <v>22.3</v>
      </c>
      <c r="M440" s="83">
        <f>L440</f>
        <v>22.3</v>
      </c>
      <c r="N440" s="5">
        <v>0.4</v>
      </c>
      <c r="O440" s="5">
        <v>3.923</v>
      </c>
      <c r="P440" s="5" t="s">
        <v>46</v>
      </c>
      <c r="Q440" s="5">
        <v>0.67420000000000002</v>
      </c>
      <c r="S440" s="5">
        <v>41.08</v>
      </c>
      <c r="T440" s="5">
        <v>0.80500000000000005</v>
      </c>
      <c r="U440" s="5">
        <v>1</v>
      </c>
      <c r="V440" s="6" t="s">
        <v>88</v>
      </c>
      <c r="W440" s="3">
        <f t="shared" si="31"/>
        <v>0.99979325022421528</v>
      </c>
      <c r="X440" s="1" t="s">
        <v>323</v>
      </c>
    </row>
    <row r="441" spans="1:53" ht="16" customHeight="1" x14ac:dyDescent="0.2">
      <c r="A441" s="59" t="s">
        <v>917</v>
      </c>
      <c r="B441" s="27">
        <v>42979</v>
      </c>
      <c r="C441" s="14">
        <f t="shared" si="25"/>
        <v>9</v>
      </c>
      <c r="D441" s="14">
        <f>YEAR(Table1[[#This Row],[Measurement Date]])</f>
        <v>2017</v>
      </c>
      <c r="E441" s="5">
        <v>51</v>
      </c>
      <c r="F441" s="5">
        <v>4</v>
      </c>
      <c r="G441" s="35" t="s">
        <v>473</v>
      </c>
      <c r="H441" s="35" t="s">
        <v>477</v>
      </c>
      <c r="I441" s="6" t="s">
        <v>305</v>
      </c>
      <c r="J441" s="18" t="s">
        <v>306</v>
      </c>
      <c r="K441" s="5"/>
      <c r="L441" s="49">
        <v>22</v>
      </c>
      <c r="M441" s="92">
        <f>L441</f>
        <v>22</v>
      </c>
      <c r="N441" s="5">
        <v>0.4</v>
      </c>
      <c r="O441" s="5">
        <v>245.83</v>
      </c>
      <c r="P441" s="5" t="s">
        <v>48</v>
      </c>
      <c r="Q441" s="5">
        <v>0.67169999999999996</v>
      </c>
      <c r="S441" s="5">
        <v>40.549999999999997</v>
      </c>
      <c r="T441" s="5">
        <v>0.80900000000000005</v>
      </c>
      <c r="U441" s="5">
        <v>1</v>
      </c>
      <c r="V441" s="6" t="s">
        <v>88</v>
      </c>
      <c r="W441" s="3">
        <f t="shared" si="31"/>
        <v>1.0015947688636364</v>
      </c>
      <c r="X441" s="1"/>
    </row>
    <row r="442" spans="1:53" ht="16" customHeight="1" x14ac:dyDescent="0.2">
      <c r="A442" s="137" t="s">
        <v>918</v>
      </c>
      <c r="B442" s="27">
        <v>42979</v>
      </c>
      <c r="C442" s="14">
        <f t="shared" si="25"/>
        <v>9</v>
      </c>
      <c r="D442" s="14">
        <f>YEAR(Table1[[#This Row],[Measurement Date]])</f>
        <v>2017</v>
      </c>
      <c r="E442" s="5">
        <v>51</v>
      </c>
      <c r="F442" s="5">
        <v>2</v>
      </c>
      <c r="G442" s="13" t="s">
        <v>1133</v>
      </c>
      <c r="H442" t="s">
        <v>462</v>
      </c>
      <c r="I442" s="6" t="s">
        <v>343</v>
      </c>
      <c r="J442" s="18" t="s">
        <v>6</v>
      </c>
      <c r="K442" s="83"/>
      <c r="L442" s="25">
        <v>32.799999999999997</v>
      </c>
      <c r="M442" s="33">
        <f>L442</f>
        <v>32.799999999999997</v>
      </c>
      <c r="N442" s="5">
        <v>1.4</v>
      </c>
      <c r="O442" s="17">
        <v>1</v>
      </c>
      <c r="P442" s="5" t="s">
        <v>46</v>
      </c>
      <c r="Q442" s="5">
        <v>2.5680000000000001</v>
      </c>
      <c r="S442" s="5">
        <v>14.56</v>
      </c>
      <c r="T442" s="5">
        <v>0.877</v>
      </c>
      <c r="U442" s="5">
        <v>1</v>
      </c>
      <c r="V442" s="6" t="s">
        <v>1</v>
      </c>
      <c r="W442" s="3">
        <f t="shared" si="31"/>
        <v>0.9997286634146344</v>
      </c>
      <c r="X442" s="1"/>
    </row>
    <row r="443" spans="1:53" ht="16" customHeight="1" x14ac:dyDescent="0.2">
      <c r="A443" s="78" t="s">
        <v>919</v>
      </c>
      <c r="B443" s="27">
        <v>43006</v>
      </c>
      <c r="C443" s="14">
        <f t="shared" si="25"/>
        <v>9</v>
      </c>
      <c r="D443" s="14">
        <f>YEAR(Table1[[#This Row],[Measurement Date]])</f>
        <v>2017</v>
      </c>
      <c r="E443" s="25"/>
      <c r="F443" s="25"/>
      <c r="G443" s="6" t="s">
        <v>463</v>
      </c>
      <c r="H443" s="6" t="s">
        <v>466</v>
      </c>
      <c r="I443" s="13" t="s">
        <v>57</v>
      </c>
      <c r="J443" s="50" t="s">
        <v>6</v>
      </c>
      <c r="K443" s="25"/>
      <c r="L443" s="92"/>
      <c r="M443" s="33">
        <v>27.8</v>
      </c>
      <c r="N443" s="25"/>
      <c r="O443" s="25">
        <v>0.997</v>
      </c>
      <c r="P443" s="12"/>
      <c r="Q443" s="25">
        <v>1.075</v>
      </c>
      <c r="R443" s="25"/>
      <c r="S443" s="25">
        <v>29.96</v>
      </c>
      <c r="T443" s="25">
        <v>0.86199999999999999</v>
      </c>
      <c r="U443" s="25">
        <v>1</v>
      </c>
      <c r="V443" s="13" t="s">
        <v>1</v>
      </c>
      <c r="W443" s="12" t="e">
        <f t="shared" si="31"/>
        <v>#DIV/0!</v>
      </c>
      <c r="X443" s="18"/>
    </row>
    <row r="444" spans="1:53" ht="16" customHeight="1" x14ac:dyDescent="0.2">
      <c r="A444" s="78" t="s">
        <v>921</v>
      </c>
      <c r="B444" s="23">
        <v>43009</v>
      </c>
      <c r="C444" s="4">
        <f t="shared" si="25"/>
        <v>10</v>
      </c>
      <c r="D444" s="4">
        <f>YEAR(Table1[[#This Row],[Measurement Date]])</f>
        <v>2017</v>
      </c>
      <c r="E444" s="5">
        <v>51</v>
      </c>
      <c r="F444" s="5">
        <v>5</v>
      </c>
      <c r="G444" s="166" t="s">
        <v>1133</v>
      </c>
      <c r="H444" s="55" t="s">
        <v>464</v>
      </c>
      <c r="I444" s="6" t="s">
        <v>349</v>
      </c>
      <c r="J444" s="1" t="s">
        <v>1</v>
      </c>
      <c r="K444" s="83"/>
      <c r="L444" s="5">
        <v>35.5</v>
      </c>
      <c r="M444" s="5">
        <f>Table1[[#This Row],[Revised/New Efficiency (%)]]</f>
        <v>35.5</v>
      </c>
      <c r="N444" s="5">
        <v>1.2</v>
      </c>
      <c r="O444" s="5">
        <v>0.10031</v>
      </c>
      <c r="P444" s="5" t="s">
        <v>47</v>
      </c>
      <c r="T444" s="83"/>
      <c r="U444" s="5">
        <v>38</v>
      </c>
      <c r="V444" s="6" t="s">
        <v>1</v>
      </c>
      <c r="W444" s="4"/>
      <c r="X444" s="1" t="s">
        <v>348</v>
      </c>
    </row>
    <row r="445" spans="1:53" ht="16" customHeight="1" x14ac:dyDescent="0.2">
      <c r="A445" s="81" t="s">
        <v>920</v>
      </c>
      <c r="B445" s="23">
        <v>43009</v>
      </c>
      <c r="C445" s="4">
        <f t="shared" si="25"/>
        <v>10</v>
      </c>
      <c r="D445" s="4">
        <f>YEAR(Table1[[#This Row],[Measurement Date]])</f>
        <v>2017</v>
      </c>
      <c r="E445" s="5">
        <v>51</v>
      </c>
      <c r="F445" s="5">
        <v>4</v>
      </c>
      <c r="G445" s="13" t="s">
        <v>1133</v>
      </c>
      <c r="H445" s="6" t="s">
        <v>462</v>
      </c>
      <c r="I445" s="6" t="s">
        <v>382</v>
      </c>
      <c r="J445" s="1" t="s">
        <v>1</v>
      </c>
      <c r="K445" s="83"/>
      <c r="L445" s="5">
        <v>32.6</v>
      </c>
      <c r="M445" s="44">
        <f>L445</f>
        <v>32.6</v>
      </c>
      <c r="N445" s="5">
        <v>1.4</v>
      </c>
      <c r="O445" s="5">
        <v>0.248</v>
      </c>
      <c r="P445" s="5" t="s">
        <v>46</v>
      </c>
      <c r="Q445" s="5">
        <v>2.024</v>
      </c>
      <c r="S445" s="5">
        <v>19.510000000000002</v>
      </c>
      <c r="T445" s="5">
        <v>0.82499999999999996</v>
      </c>
      <c r="U445" s="5">
        <v>1</v>
      </c>
      <c r="V445" s="6" t="s">
        <v>1</v>
      </c>
      <c r="W445" s="3">
        <f t="shared" ref="W445:W458" si="32">Q445*S445*T445/(L445)</f>
        <v>0.99931895705521467</v>
      </c>
      <c r="X445" s="1" t="s">
        <v>947</v>
      </c>
    </row>
    <row r="446" spans="1:53" ht="16" customHeight="1" x14ac:dyDescent="0.2">
      <c r="A446" s="78" t="s">
        <v>922</v>
      </c>
      <c r="B446" s="42">
        <v>43040</v>
      </c>
      <c r="C446" s="43">
        <f t="shared" si="25"/>
        <v>11</v>
      </c>
      <c r="D446" s="43">
        <f>YEAR(Table1[[#This Row],[Measurement Date]])</f>
        <v>2017</v>
      </c>
      <c r="E446" s="34">
        <v>52</v>
      </c>
      <c r="F446" s="34">
        <v>1</v>
      </c>
      <c r="G446" s="6" t="s">
        <v>467</v>
      </c>
      <c r="H446" s="7" t="s">
        <v>8</v>
      </c>
      <c r="I446" s="32" t="s">
        <v>171</v>
      </c>
      <c r="J446" s="36" t="s">
        <v>26</v>
      </c>
      <c r="K446" s="34"/>
      <c r="L446" s="34">
        <v>22.9</v>
      </c>
      <c r="M446" s="54">
        <f>L446</f>
        <v>22.9</v>
      </c>
      <c r="N446" s="34">
        <v>0.5</v>
      </c>
      <c r="O446" s="34">
        <v>1.0409999999999999</v>
      </c>
      <c r="P446" s="34" t="s">
        <v>47</v>
      </c>
      <c r="Q446" s="34">
        <v>0.74399999999999999</v>
      </c>
      <c r="R446" s="34"/>
      <c r="S446" s="34">
        <v>38.770000000000003</v>
      </c>
      <c r="T446" s="34">
        <v>0.79500000000000004</v>
      </c>
      <c r="U446" s="34">
        <v>1</v>
      </c>
      <c r="V446" s="32" t="s">
        <v>21</v>
      </c>
      <c r="W446" s="153">
        <f t="shared" si="32"/>
        <v>1.0013833886462884</v>
      </c>
      <c r="X446" s="36"/>
    </row>
    <row r="447" spans="1:53" ht="16" customHeight="1" x14ac:dyDescent="0.2">
      <c r="A447" s="59" t="s">
        <v>923</v>
      </c>
      <c r="B447" s="23">
        <v>43101</v>
      </c>
      <c r="C447" s="4">
        <f t="shared" si="25"/>
        <v>1</v>
      </c>
      <c r="D447" s="4">
        <f>YEAR(Table1[[#This Row],[Measurement Date]])</f>
        <v>2018</v>
      </c>
      <c r="E447" s="5">
        <v>53</v>
      </c>
      <c r="F447" s="5">
        <v>3</v>
      </c>
      <c r="G447" s="166" t="s">
        <v>1133</v>
      </c>
      <c r="H447" s="55" t="s">
        <v>1132</v>
      </c>
      <c r="I447" s="6" t="s">
        <v>387</v>
      </c>
      <c r="J447" s="1" t="s">
        <v>318</v>
      </c>
      <c r="K447" s="83"/>
      <c r="L447" s="5">
        <v>37.799999999999997</v>
      </c>
      <c r="M447" s="44">
        <f>L447</f>
        <v>37.799999999999997</v>
      </c>
      <c r="N447" s="5">
        <v>1.4</v>
      </c>
      <c r="O447" s="5">
        <v>0.998</v>
      </c>
      <c r="P447" s="5" t="s">
        <v>46</v>
      </c>
      <c r="Q447" s="5">
        <v>3.0129999999999999</v>
      </c>
      <c r="R447" s="83"/>
      <c r="S447" s="5">
        <v>14.6</v>
      </c>
      <c r="T447" s="5">
        <v>0.85799999999999998</v>
      </c>
      <c r="U447" s="5">
        <v>1</v>
      </c>
      <c r="V447" s="6" t="s">
        <v>1</v>
      </c>
      <c r="W447" s="3">
        <f t="shared" si="32"/>
        <v>0.99849863492063495</v>
      </c>
      <c r="X447" s="1"/>
    </row>
    <row r="448" spans="1:53" ht="16" customHeight="1" x14ac:dyDescent="0.2">
      <c r="A448" s="137" t="s">
        <v>924</v>
      </c>
      <c r="B448" s="23">
        <v>43132</v>
      </c>
      <c r="C448" s="4">
        <f t="shared" si="25"/>
        <v>2</v>
      </c>
      <c r="D448" s="4">
        <f>YEAR(Table1[[#This Row],[Measurement Date]])</f>
        <v>2018</v>
      </c>
      <c r="E448" s="5">
        <v>52</v>
      </c>
      <c r="F448" s="5">
        <v>2</v>
      </c>
      <c r="G448" s="7" t="s">
        <v>473</v>
      </c>
      <c r="H448" s="6" t="s">
        <v>475</v>
      </c>
      <c r="I448" s="6" t="s">
        <v>307</v>
      </c>
      <c r="J448" s="1" t="s">
        <v>32</v>
      </c>
      <c r="K448" s="5"/>
      <c r="L448" s="5">
        <v>26.1</v>
      </c>
      <c r="M448" s="83">
        <f>L448</f>
        <v>26.1</v>
      </c>
      <c r="N448" s="5">
        <v>0.3</v>
      </c>
      <c r="O448" s="5">
        <v>3.9857</v>
      </c>
      <c r="P448" s="5" t="s">
        <v>47</v>
      </c>
      <c r="Q448" s="5">
        <v>0.72660000000000002</v>
      </c>
      <c r="S448" s="5">
        <v>42.62</v>
      </c>
      <c r="T448" s="5">
        <v>0.84299999999999997</v>
      </c>
      <c r="U448" s="5">
        <v>1</v>
      </c>
      <c r="V448" s="6" t="s">
        <v>32</v>
      </c>
      <c r="W448" s="3">
        <f t="shared" si="32"/>
        <v>1.0002208565517241</v>
      </c>
      <c r="X448" s="1"/>
    </row>
    <row r="449" spans="1:24" ht="16" customHeight="1" x14ac:dyDescent="0.2">
      <c r="A449" s="78" t="s">
        <v>925</v>
      </c>
      <c r="B449" s="27">
        <v>43132</v>
      </c>
      <c r="C449" s="14">
        <f t="shared" si="25"/>
        <v>2</v>
      </c>
      <c r="D449" s="14">
        <f>YEAR(Table1[[#This Row],[Measurement Date]])</f>
        <v>2018</v>
      </c>
      <c r="E449" s="25">
        <v>52</v>
      </c>
      <c r="F449" s="25">
        <v>3</v>
      </c>
      <c r="G449" s="7" t="s">
        <v>1124</v>
      </c>
      <c r="H449" s="7" t="s">
        <v>1130</v>
      </c>
      <c r="I449" s="13" t="s">
        <v>310</v>
      </c>
      <c r="J449" s="18" t="s">
        <v>23</v>
      </c>
      <c r="K449" s="25"/>
      <c r="L449" s="25">
        <v>25.2</v>
      </c>
      <c r="M449" s="25">
        <f>L449</f>
        <v>25.2</v>
      </c>
      <c r="N449" s="25">
        <v>0.7</v>
      </c>
      <c r="O449" s="25">
        <v>1.419</v>
      </c>
      <c r="P449" s="25" t="s">
        <v>47</v>
      </c>
      <c r="Q449" s="25">
        <v>1.7869999999999999</v>
      </c>
      <c r="R449" s="25"/>
      <c r="S449" s="25">
        <v>19.53</v>
      </c>
      <c r="T449" s="25">
        <v>0.72299999999999998</v>
      </c>
      <c r="U449" s="25">
        <v>1</v>
      </c>
      <c r="V449" s="13" t="s">
        <v>88</v>
      </c>
      <c r="W449" s="12">
        <f t="shared" si="32"/>
        <v>1.001300775</v>
      </c>
      <c r="X449" s="18" t="s">
        <v>314</v>
      </c>
    </row>
    <row r="450" spans="1:24" ht="16" customHeight="1" x14ac:dyDescent="0.2">
      <c r="A450" s="137" t="s">
        <v>926</v>
      </c>
      <c r="B450" s="23">
        <v>43132</v>
      </c>
      <c r="C450" s="4">
        <f t="shared" si="25"/>
        <v>2</v>
      </c>
      <c r="D450" s="4">
        <f>YEAR(Table1[[#This Row],[Measurement Date]])</f>
        <v>2018</v>
      </c>
      <c r="E450" s="5">
        <v>52</v>
      </c>
      <c r="F450" s="5">
        <v>2</v>
      </c>
      <c r="G450" s="6" t="s">
        <v>461</v>
      </c>
      <c r="H450" s="6" t="s">
        <v>939</v>
      </c>
      <c r="I450" s="6" t="s">
        <v>293</v>
      </c>
      <c r="J450" s="1" t="s">
        <v>290</v>
      </c>
      <c r="K450" s="5"/>
      <c r="L450" s="5">
        <v>12.3</v>
      </c>
      <c r="M450" s="29">
        <v>12.3</v>
      </c>
      <c r="N450" s="5">
        <v>0.3</v>
      </c>
      <c r="O450" s="123">
        <v>0.09</v>
      </c>
      <c r="P450" s="5" t="s">
        <v>47</v>
      </c>
      <c r="Q450" s="123">
        <v>0.88700000000000001</v>
      </c>
      <c r="S450" s="5">
        <v>18.829999999999998</v>
      </c>
      <c r="T450" s="5">
        <v>0.73499999999999999</v>
      </c>
      <c r="V450" s="6" t="s">
        <v>165</v>
      </c>
      <c r="W450" s="3">
        <f t="shared" si="32"/>
        <v>0.99805889024390226</v>
      </c>
      <c r="X450" s="1" t="s">
        <v>292</v>
      </c>
    </row>
    <row r="451" spans="1:24" ht="16" customHeight="1" x14ac:dyDescent="0.2">
      <c r="A451" s="59" t="s">
        <v>927</v>
      </c>
      <c r="B451" s="27">
        <v>43191</v>
      </c>
      <c r="C451" s="14">
        <f t="shared" ref="C451:C496" si="33">MONTH(B451)</f>
        <v>4</v>
      </c>
      <c r="D451" s="14">
        <f>YEAR(Table1[[#This Row],[Measurement Date]])</f>
        <v>2018</v>
      </c>
      <c r="E451" s="25">
        <v>52</v>
      </c>
      <c r="F451" s="25">
        <v>3</v>
      </c>
      <c r="G451" s="134" t="s">
        <v>1124</v>
      </c>
      <c r="H451" s="134" t="s">
        <v>1130</v>
      </c>
      <c r="I451" s="13" t="s">
        <v>311</v>
      </c>
      <c r="J451" s="18" t="s">
        <v>309</v>
      </c>
      <c r="K451" s="25"/>
      <c r="L451" s="25">
        <v>25.2</v>
      </c>
      <c r="M451" s="25">
        <f>L451</f>
        <v>25.2</v>
      </c>
      <c r="N451" s="25">
        <v>0.8</v>
      </c>
      <c r="O451" s="25">
        <v>1.0880000000000001</v>
      </c>
      <c r="P451" s="25" t="s">
        <v>47</v>
      </c>
      <c r="Q451" s="25">
        <v>1.7929999999999999</v>
      </c>
      <c r="R451" s="25"/>
      <c r="S451" s="25">
        <v>19.02</v>
      </c>
      <c r="T451" s="25">
        <v>0.73799999999999999</v>
      </c>
      <c r="U451" s="25">
        <v>1</v>
      </c>
      <c r="V451" s="13" t="s">
        <v>88</v>
      </c>
      <c r="W451" s="12">
        <f t="shared" si="32"/>
        <v>0.9987266142857143</v>
      </c>
      <c r="X451" s="18" t="s">
        <v>314</v>
      </c>
    </row>
    <row r="452" spans="1:24" ht="16" customHeight="1" x14ac:dyDescent="0.2">
      <c r="A452" s="78" t="s">
        <v>928</v>
      </c>
      <c r="B452" s="27">
        <v>43221</v>
      </c>
      <c r="C452" s="14">
        <f t="shared" si="33"/>
        <v>5</v>
      </c>
      <c r="D452" s="14">
        <f>YEAR(Table1[[#This Row],[Measurement Date]])</f>
        <v>2018</v>
      </c>
      <c r="E452" s="5">
        <v>52</v>
      </c>
      <c r="F452" s="5">
        <v>3</v>
      </c>
      <c r="G452" s="55" t="s">
        <v>1124</v>
      </c>
      <c r="H452" s="135" t="s">
        <v>1125</v>
      </c>
      <c r="I452" s="6" t="s">
        <v>312</v>
      </c>
      <c r="J452" s="1" t="s">
        <v>308</v>
      </c>
      <c r="K452" s="5"/>
      <c r="L452" s="25">
        <v>20.100000000000001</v>
      </c>
      <c r="M452" s="140">
        <f>L452</f>
        <v>20.100000000000001</v>
      </c>
      <c r="N452" s="5">
        <v>1.3</v>
      </c>
      <c r="O452" s="140">
        <v>3.94</v>
      </c>
      <c r="P452" s="5" t="s">
        <v>46</v>
      </c>
      <c r="Q452" s="140">
        <v>1.673</v>
      </c>
      <c r="S452" s="140">
        <v>14.94</v>
      </c>
      <c r="T452" s="5">
        <v>0.80300000000000005</v>
      </c>
      <c r="U452" s="5">
        <v>1</v>
      </c>
      <c r="V452" s="6" t="s">
        <v>1</v>
      </c>
      <c r="W452" s="3">
        <f t="shared" si="32"/>
        <v>0.99854128656716423</v>
      </c>
      <c r="X452" s="1"/>
    </row>
    <row r="453" spans="1:24" ht="16" customHeight="1" x14ac:dyDescent="0.2">
      <c r="A453" s="59" t="s">
        <v>929</v>
      </c>
      <c r="B453" s="23">
        <v>43238</v>
      </c>
      <c r="C453" s="4">
        <f t="shared" si="33"/>
        <v>5</v>
      </c>
      <c r="D453" s="4">
        <f>YEAR(Table1[[#This Row],[Measurement Date]])</f>
        <v>2018</v>
      </c>
      <c r="E453" s="5"/>
      <c r="G453" s="6" t="s">
        <v>461</v>
      </c>
      <c r="H453" s="6" t="s">
        <v>472</v>
      </c>
      <c r="I453" s="6" t="s">
        <v>320</v>
      </c>
      <c r="J453" s="1" t="s">
        <v>315</v>
      </c>
      <c r="K453" s="5"/>
      <c r="M453" s="124">
        <v>23.3</v>
      </c>
      <c r="O453" s="125">
        <v>7.3999999999999996E-2</v>
      </c>
      <c r="Q453" s="125">
        <v>1.7909999999999999</v>
      </c>
      <c r="S453" s="125">
        <v>25.24</v>
      </c>
      <c r="T453" s="5">
        <v>0.78400000000000003</v>
      </c>
      <c r="U453" s="5">
        <v>1</v>
      </c>
      <c r="V453" s="6" t="s">
        <v>165</v>
      </c>
      <c r="W453" s="3" t="e">
        <f t="shared" si="32"/>
        <v>#DIV/0!</v>
      </c>
      <c r="X453" s="1"/>
    </row>
    <row r="454" spans="1:24" ht="16" customHeight="1" x14ac:dyDescent="0.2">
      <c r="A454" s="137" t="s">
        <v>930</v>
      </c>
      <c r="B454" s="51">
        <v>43252</v>
      </c>
      <c r="C454" s="41">
        <f t="shared" si="33"/>
        <v>6</v>
      </c>
      <c r="D454" s="41">
        <f>YEAR(Table1[[#This Row],[Measurement Date]])</f>
        <v>2018</v>
      </c>
      <c r="E454" s="39">
        <v>53</v>
      </c>
      <c r="F454" s="39">
        <v>3</v>
      </c>
      <c r="G454" s="7" t="s">
        <v>1124</v>
      </c>
      <c r="H454" s="7" t="s">
        <v>1130</v>
      </c>
      <c r="I454" s="20" t="s">
        <v>310</v>
      </c>
      <c r="J454" s="28" t="s">
        <v>316</v>
      </c>
      <c r="K454" s="39"/>
      <c r="L454" s="39">
        <v>27.3</v>
      </c>
      <c r="M454" s="39">
        <f>L454</f>
        <v>27.3</v>
      </c>
      <c r="N454" s="39">
        <v>0.8</v>
      </c>
      <c r="O454" s="39">
        <v>1.0900000000000001</v>
      </c>
      <c r="P454" s="39" t="s">
        <v>47</v>
      </c>
      <c r="Q454" s="39">
        <v>1.8129999999999999</v>
      </c>
      <c r="R454" s="39"/>
      <c r="S454" s="39">
        <v>19.989999999999998</v>
      </c>
      <c r="T454" s="39">
        <v>0.754</v>
      </c>
      <c r="U454" s="39">
        <v>1</v>
      </c>
      <c r="V454" s="20" t="s">
        <v>88</v>
      </c>
      <c r="W454" s="16">
        <f t="shared" si="32"/>
        <v>1.0009659333333332</v>
      </c>
      <c r="X454" s="28" t="s">
        <v>317</v>
      </c>
    </row>
    <row r="455" spans="1:24" ht="16" customHeight="1" x14ac:dyDescent="0.2">
      <c r="A455" s="59" t="s">
        <v>931</v>
      </c>
      <c r="B455" s="27">
        <v>43269</v>
      </c>
      <c r="C455" s="14">
        <f t="shared" si="33"/>
        <v>6</v>
      </c>
      <c r="D455" s="14">
        <f>YEAR(Table1[[#This Row],[Measurement Date]])</f>
        <v>2018</v>
      </c>
      <c r="E455" s="25"/>
      <c r="F455" s="25"/>
      <c r="G455" s="6" t="s">
        <v>461</v>
      </c>
      <c r="H455" s="6" t="s">
        <v>471</v>
      </c>
      <c r="I455" s="13"/>
      <c r="J455" s="68" t="s">
        <v>34</v>
      </c>
      <c r="K455" s="25"/>
      <c r="L455" s="92"/>
      <c r="M455" s="144">
        <v>11.5</v>
      </c>
      <c r="N455" s="25"/>
      <c r="O455" s="145">
        <v>0.06</v>
      </c>
      <c r="P455" s="12"/>
      <c r="Q455" s="145">
        <v>1.56</v>
      </c>
      <c r="R455" s="25"/>
      <c r="S455" s="145">
        <v>10.07</v>
      </c>
      <c r="T455" s="25"/>
      <c r="U455" s="25">
        <v>1</v>
      </c>
      <c r="V455" s="13" t="s">
        <v>1</v>
      </c>
      <c r="W455" s="12" t="e">
        <f t="shared" si="32"/>
        <v>#DIV/0!</v>
      </c>
      <c r="X455" s="18"/>
    </row>
    <row r="456" spans="1:24" ht="16" customHeight="1" x14ac:dyDescent="0.2">
      <c r="A456" s="137" t="s">
        <v>932</v>
      </c>
      <c r="B456" s="27">
        <v>43269</v>
      </c>
      <c r="C456" s="14">
        <f t="shared" si="33"/>
        <v>6</v>
      </c>
      <c r="D456" s="14">
        <f>YEAR(Table1[[#This Row],[Measurement Date]])</f>
        <v>2018</v>
      </c>
      <c r="E456" s="5"/>
      <c r="G456" s="6" t="s">
        <v>463</v>
      </c>
      <c r="H456" s="6" t="s">
        <v>465</v>
      </c>
      <c r="I456" s="6" t="s">
        <v>434</v>
      </c>
      <c r="J456" s="1" t="s">
        <v>18</v>
      </c>
      <c r="K456" s="5"/>
      <c r="L456" s="25"/>
      <c r="M456" s="143">
        <v>28.9</v>
      </c>
      <c r="Q456" s="31">
        <v>1.1259999999999999</v>
      </c>
      <c r="R456" s="31">
        <v>29.53</v>
      </c>
      <c r="T456" s="5">
        <v>0.86799999999999999</v>
      </c>
      <c r="U456" s="5">
        <v>1</v>
      </c>
      <c r="V456" s="6" t="s">
        <v>1</v>
      </c>
      <c r="W456" s="3" t="e">
        <f t="shared" si="32"/>
        <v>#DIV/0!</v>
      </c>
      <c r="X456" s="1"/>
    </row>
    <row r="457" spans="1:24" ht="16" customHeight="1" x14ac:dyDescent="0.2">
      <c r="A457" s="59" t="s">
        <v>933</v>
      </c>
      <c r="B457" s="23">
        <v>43344</v>
      </c>
      <c r="C457" s="4">
        <f t="shared" si="33"/>
        <v>9</v>
      </c>
      <c r="D457" s="4">
        <f>YEAR(Table1[[#This Row],[Measurement Date]])</f>
        <v>2018</v>
      </c>
      <c r="E457" s="5">
        <v>53</v>
      </c>
      <c r="F457" s="5">
        <v>2</v>
      </c>
      <c r="G457" s="6" t="s">
        <v>461</v>
      </c>
      <c r="H457" s="6" t="s">
        <v>472</v>
      </c>
      <c r="I457" s="6" t="s">
        <v>320</v>
      </c>
      <c r="J457" s="1" t="s">
        <v>315</v>
      </c>
      <c r="K457" s="5"/>
      <c r="L457" s="5">
        <v>23.7</v>
      </c>
      <c r="M457" s="5">
        <v>23.7</v>
      </c>
      <c r="N457" s="5">
        <v>0.8</v>
      </c>
      <c r="O457" s="5">
        <v>7.3899999999999993E-2</v>
      </c>
      <c r="P457" s="5" t="s">
        <v>46</v>
      </c>
      <c r="Q457" s="5">
        <v>1.1697</v>
      </c>
      <c r="S457" s="3">
        <v>25.4</v>
      </c>
      <c r="T457" s="5">
        <v>0.79800000000000004</v>
      </c>
      <c r="U457" s="5">
        <v>1</v>
      </c>
      <c r="V457" s="6" t="s">
        <v>165</v>
      </c>
      <c r="W457" s="3">
        <f t="shared" si="32"/>
        <v>1.0003748202531646</v>
      </c>
      <c r="X457" s="1" t="s">
        <v>280</v>
      </c>
    </row>
    <row r="458" spans="1:24" ht="16" customHeight="1" x14ac:dyDescent="0.2">
      <c r="A458" s="137" t="s">
        <v>934</v>
      </c>
      <c r="B458" s="42">
        <v>43374</v>
      </c>
      <c r="C458" s="43">
        <f t="shared" si="33"/>
        <v>10</v>
      </c>
      <c r="D458" s="43">
        <f>YEAR(Table1[[#This Row],[Measurement Date]])</f>
        <v>2018</v>
      </c>
      <c r="E458" s="34">
        <v>53</v>
      </c>
      <c r="F458" s="34">
        <v>3</v>
      </c>
      <c r="G458" s="55" t="s">
        <v>1124</v>
      </c>
      <c r="H458" s="135" t="s">
        <v>1125</v>
      </c>
      <c r="I458" s="32" t="s">
        <v>321</v>
      </c>
      <c r="J458" s="36" t="s">
        <v>14</v>
      </c>
      <c r="K458" s="34"/>
      <c r="L458" s="34">
        <v>22.3</v>
      </c>
      <c r="M458" s="34">
        <f>L458</f>
        <v>22.3</v>
      </c>
      <c r="N458" s="34">
        <v>0.8</v>
      </c>
      <c r="O458" s="34">
        <v>0.99399999999999999</v>
      </c>
      <c r="P458" s="34" t="s">
        <v>46</v>
      </c>
      <c r="Q458" s="34">
        <v>2.6190000000000002</v>
      </c>
      <c r="R458" s="34"/>
      <c r="S458" s="34">
        <v>10</v>
      </c>
      <c r="T458" s="34">
        <v>0.85</v>
      </c>
      <c r="U458" s="34">
        <v>1</v>
      </c>
      <c r="V458" s="32" t="s">
        <v>88</v>
      </c>
      <c r="W458" s="153">
        <f t="shared" si="32"/>
        <v>0.99827354260089696</v>
      </c>
      <c r="X458" s="36" t="s">
        <v>319</v>
      </c>
    </row>
    <row r="459" spans="1:24" ht="16" customHeight="1" x14ac:dyDescent="0.2">
      <c r="A459" s="78" t="s">
        <v>935</v>
      </c>
      <c r="B459" s="23">
        <v>43374</v>
      </c>
      <c r="C459" s="4">
        <f t="shared" si="33"/>
        <v>10</v>
      </c>
      <c r="D459" s="4">
        <f>YEAR(Table1[[#This Row],[Measurement Date]])</f>
        <v>2018</v>
      </c>
      <c r="E459" s="5">
        <v>53</v>
      </c>
      <c r="F459" s="5">
        <v>5</v>
      </c>
      <c r="G459" s="6" t="s">
        <v>463</v>
      </c>
      <c r="H459" s="13" t="s">
        <v>464</v>
      </c>
      <c r="I459" s="6" t="s">
        <v>196</v>
      </c>
      <c r="J459" s="1" t="s">
        <v>1</v>
      </c>
      <c r="K459" s="5"/>
      <c r="L459" s="5">
        <v>30.5</v>
      </c>
      <c r="M459" s="44">
        <f>L459</f>
        <v>30.5</v>
      </c>
      <c r="N459" s="5">
        <v>1</v>
      </c>
      <c r="O459" s="5">
        <v>0.10043000000000001</v>
      </c>
      <c r="P459" s="5" t="s">
        <v>47</v>
      </c>
      <c r="U459" s="5">
        <v>258</v>
      </c>
      <c r="V459" s="6" t="s">
        <v>1</v>
      </c>
      <c r="W459" s="4"/>
      <c r="X459" s="1"/>
    </row>
    <row r="460" spans="1:24" ht="16" customHeight="1" x14ac:dyDescent="0.2">
      <c r="A460" s="81" t="s">
        <v>936</v>
      </c>
      <c r="B460" s="23">
        <v>43374</v>
      </c>
      <c r="C460" s="4">
        <f t="shared" si="33"/>
        <v>10</v>
      </c>
      <c r="D460" s="4">
        <f>YEAR(Table1[[#This Row],[Measurement Date]])</f>
        <v>2018</v>
      </c>
      <c r="E460" s="5">
        <v>53</v>
      </c>
      <c r="F460" s="5">
        <v>1</v>
      </c>
      <c r="G460" s="6" t="s">
        <v>463</v>
      </c>
      <c r="H460" s="6" t="s">
        <v>465</v>
      </c>
      <c r="I460" s="6" t="s">
        <v>434</v>
      </c>
      <c r="J460" s="1" t="s">
        <v>18</v>
      </c>
      <c r="K460" s="5"/>
      <c r="L460" s="5">
        <v>29.1</v>
      </c>
      <c r="M460" s="44">
        <f>L460</f>
        <v>29.1</v>
      </c>
      <c r="N460" s="5">
        <v>0.6</v>
      </c>
      <c r="O460" s="5">
        <v>0.998</v>
      </c>
      <c r="P460" s="5" t="s">
        <v>46</v>
      </c>
      <c r="Q460" s="5">
        <v>1.1272</v>
      </c>
      <c r="S460" s="5">
        <v>29.78</v>
      </c>
      <c r="T460" s="5">
        <v>0.86699999999999999</v>
      </c>
      <c r="U460" s="5">
        <v>1</v>
      </c>
      <c r="V460" s="6" t="s">
        <v>88</v>
      </c>
      <c r="W460" s="3">
        <f t="shared" ref="W460:W469" si="34">Q460*S460*T460/(L460)</f>
        <v>1.0001192395876288</v>
      </c>
      <c r="X460" s="1"/>
    </row>
    <row r="461" spans="1:24" ht="16" customHeight="1" x14ac:dyDescent="0.25">
      <c r="A461" s="78" t="s">
        <v>937</v>
      </c>
      <c r="B461" s="42">
        <v>43374</v>
      </c>
      <c r="C461" s="43">
        <f t="shared" si="33"/>
        <v>10</v>
      </c>
      <c r="D461" s="43">
        <f>YEAR(Table1[[#This Row],[Measurement Date]])</f>
        <v>2018</v>
      </c>
      <c r="E461" s="34">
        <v>53</v>
      </c>
      <c r="F461" s="34">
        <v>2</v>
      </c>
      <c r="G461" s="6" t="s">
        <v>461</v>
      </c>
      <c r="H461" s="134" t="s">
        <v>1128</v>
      </c>
      <c r="I461" s="32" t="s">
        <v>1072</v>
      </c>
      <c r="J461" s="36" t="s">
        <v>277</v>
      </c>
      <c r="K461" s="34"/>
      <c r="L461" s="34">
        <v>12.6</v>
      </c>
      <c r="M461" s="54">
        <f>L461</f>
        <v>12.6</v>
      </c>
      <c r="N461" s="34">
        <v>0.3</v>
      </c>
      <c r="O461" s="34">
        <v>0.48039999999999999</v>
      </c>
      <c r="P461" s="34" t="s">
        <v>47</v>
      </c>
      <c r="Q461" s="34">
        <v>0.54110000000000003</v>
      </c>
      <c r="R461" s="34"/>
      <c r="S461" s="34">
        <v>35.39</v>
      </c>
      <c r="T461" s="34">
        <v>0.65900000000000003</v>
      </c>
      <c r="U461" s="34">
        <v>1</v>
      </c>
      <c r="V461" s="32" t="s">
        <v>165</v>
      </c>
      <c r="W461" s="153">
        <f t="shared" si="34"/>
        <v>1.001550762777778</v>
      </c>
      <c r="X461" s="36"/>
    </row>
    <row r="462" spans="1:24" ht="16" customHeight="1" x14ac:dyDescent="0.25">
      <c r="A462" s="59" t="s">
        <v>938</v>
      </c>
      <c r="B462" s="23">
        <v>43374</v>
      </c>
      <c r="C462" s="4">
        <f t="shared" si="33"/>
        <v>10</v>
      </c>
      <c r="D462" s="4">
        <f>YEAR(Table1[[#This Row],[Measurement Date]])</f>
        <v>2018</v>
      </c>
      <c r="E462" s="5">
        <v>53</v>
      </c>
      <c r="F462" s="5">
        <v>1</v>
      </c>
      <c r="G462" s="6" t="s">
        <v>461</v>
      </c>
      <c r="H462" s="142" t="s">
        <v>1128</v>
      </c>
      <c r="I462" s="6" t="s">
        <v>1073</v>
      </c>
      <c r="J462" s="1" t="s">
        <v>277</v>
      </c>
      <c r="K462" s="5"/>
      <c r="L462" s="5">
        <v>11.3</v>
      </c>
      <c r="M462" s="29">
        <f>L462</f>
        <v>11.3</v>
      </c>
      <c r="N462" s="5">
        <v>0.3</v>
      </c>
      <c r="O462" s="5">
        <v>1.1760999999999999</v>
      </c>
      <c r="P462" s="5" t="s">
        <v>47</v>
      </c>
      <c r="Q462" s="5">
        <v>0.5333</v>
      </c>
      <c r="S462" s="5">
        <v>33.57</v>
      </c>
      <c r="T462" s="17">
        <v>0.63</v>
      </c>
      <c r="U462" s="5">
        <v>1</v>
      </c>
      <c r="V462" s="6" t="s">
        <v>165</v>
      </c>
      <c r="W462" s="3">
        <f t="shared" si="34"/>
        <v>0.99812522389380531</v>
      </c>
      <c r="X462" s="1"/>
    </row>
    <row r="463" spans="1:24" ht="16" customHeight="1" x14ac:dyDescent="0.2">
      <c r="A463" s="137" t="s">
        <v>941</v>
      </c>
      <c r="B463" s="23">
        <v>43405</v>
      </c>
      <c r="C463" s="4">
        <f t="shared" si="33"/>
        <v>11</v>
      </c>
      <c r="D463" s="4">
        <f>YEAR(Table1[[#This Row],[Measurement Date]])</f>
        <v>2018</v>
      </c>
      <c r="E463" s="5">
        <v>53</v>
      </c>
      <c r="F463" s="5">
        <v>2</v>
      </c>
      <c r="G463" s="6" t="s">
        <v>461</v>
      </c>
      <c r="H463" s="6" t="s">
        <v>939</v>
      </c>
      <c r="I463" t="s">
        <v>171</v>
      </c>
      <c r="J463" s="1" t="s">
        <v>291</v>
      </c>
      <c r="K463" s="5"/>
      <c r="L463" s="5">
        <v>15.6</v>
      </c>
      <c r="M463" s="29">
        <v>15.6</v>
      </c>
      <c r="N463" s="5">
        <v>0.2</v>
      </c>
      <c r="O463" s="5">
        <v>0.4113</v>
      </c>
      <c r="P463" s="5" t="s">
        <v>47</v>
      </c>
      <c r="Q463" s="5">
        <v>0.83831</v>
      </c>
      <c r="S463" s="5">
        <v>25.03</v>
      </c>
      <c r="T463" s="5">
        <v>0.745</v>
      </c>
      <c r="U463" s="5">
        <v>1</v>
      </c>
      <c r="V463" s="6" t="s">
        <v>1</v>
      </c>
      <c r="W463" s="3">
        <f t="shared" si="34"/>
        <v>1.0020679473397436</v>
      </c>
      <c r="X463" s="1" t="s">
        <v>292</v>
      </c>
    </row>
    <row r="464" spans="1:24" ht="16" customHeight="1" x14ac:dyDescent="0.2">
      <c r="A464" s="59" t="s">
        <v>942</v>
      </c>
      <c r="B464" s="23">
        <v>43405</v>
      </c>
      <c r="C464" s="4">
        <f t="shared" si="33"/>
        <v>11</v>
      </c>
      <c r="D464" s="4">
        <f>YEAR(Table1[[#This Row],[Measurement Date]])</f>
        <v>2018</v>
      </c>
      <c r="E464" s="5">
        <v>54</v>
      </c>
      <c r="F464" s="5">
        <v>1</v>
      </c>
      <c r="G464" s="6" t="s">
        <v>467</v>
      </c>
      <c r="H464" s="7" t="s">
        <v>8</v>
      </c>
      <c r="I464" t="s">
        <v>413</v>
      </c>
      <c r="J464" s="21" t="s">
        <v>26</v>
      </c>
      <c r="K464" s="5"/>
      <c r="L464" s="83">
        <v>23.35</v>
      </c>
      <c r="M464" s="29">
        <f>L464</f>
        <v>23.35</v>
      </c>
      <c r="N464" s="83">
        <v>0.5</v>
      </c>
      <c r="O464" s="83">
        <v>1.0429999999999999</v>
      </c>
      <c r="P464" s="95" t="s">
        <v>47</v>
      </c>
      <c r="Q464" s="83">
        <v>0.73399999999999999</v>
      </c>
      <c r="S464" s="83">
        <v>39.58</v>
      </c>
      <c r="T464" s="83">
        <v>0.80400000000000005</v>
      </c>
      <c r="U464" s="83">
        <v>1</v>
      </c>
      <c r="V464" s="6" t="s">
        <v>21</v>
      </c>
      <c r="W464" s="3">
        <f t="shared" si="34"/>
        <v>1.000324748608137</v>
      </c>
      <c r="X464" s="1"/>
    </row>
    <row r="465" spans="1:24" ht="16" customHeight="1" x14ac:dyDescent="0.2">
      <c r="A465" s="137" t="s">
        <v>954</v>
      </c>
      <c r="B465" s="23">
        <v>43421</v>
      </c>
      <c r="C465" s="4">
        <f t="shared" si="33"/>
        <v>11</v>
      </c>
      <c r="D465" s="4">
        <f>YEAR(Table1[[#This Row],[Measurement Date]])</f>
        <v>2018</v>
      </c>
      <c r="E465" s="5">
        <v>52</v>
      </c>
      <c r="F465" s="5">
        <v>3</v>
      </c>
      <c r="G465" s="7" t="s">
        <v>1124</v>
      </c>
      <c r="H465" s="6" t="s">
        <v>1131</v>
      </c>
      <c r="I465" s="6" t="s">
        <v>313</v>
      </c>
      <c r="J465" s="1" t="s">
        <v>34</v>
      </c>
      <c r="K465" s="5"/>
      <c r="L465" s="5">
        <v>22.4</v>
      </c>
      <c r="M465" s="5">
        <f>L465</f>
        <v>22.4</v>
      </c>
      <c r="N465" s="5">
        <v>1.9</v>
      </c>
      <c r="O465" s="5">
        <v>4.2000000000000003E-2</v>
      </c>
      <c r="P465" s="5" t="s">
        <v>47</v>
      </c>
      <c r="Q465" s="5">
        <v>1.774</v>
      </c>
      <c r="S465" s="5">
        <v>17.3</v>
      </c>
      <c r="T465" s="5">
        <v>0.73099999999999998</v>
      </c>
      <c r="U465" s="5">
        <v>1</v>
      </c>
      <c r="V465" s="6" t="s">
        <v>1</v>
      </c>
      <c r="W465" s="3">
        <f t="shared" si="34"/>
        <v>1.0015417946428573</v>
      </c>
      <c r="X465" s="1" t="s">
        <v>314</v>
      </c>
    </row>
    <row r="466" spans="1:24" ht="16" customHeight="1" x14ac:dyDescent="0.2">
      <c r="A466" s="59" t="s">
        <v>955</v>
      </c>
      <c r="B466" s="23">
        <v>43422</v>
      </c>
      <c r="C466" s="4">
        <f t="shared" si="33"/>
        <v>11</v>
      </c>
      <c r="D466" s="4">
        <f>YEAR(Table1[[#This Row],[Measurement Date]])</f>
        <v>2018</v>
      </c>
      <c r="E466" s="5"/>
      <c r="G466" s="6" t="s">
        <v>461</v>
      </c>
      <c r="H466" s="6" t="s">
        <v>943</v>
      </c>
      <c r="I466" s="6" t="s">
        <v>1026</v>
      </c>
      <c r="J466" s="21" t="s">
        <v>971</v>
      </c>
      <c r="K466" s="5"/>
      <c r="L466" s="5">
        <v>16.55</v>
      </c>
      <c r="M466" s="5">
        <v>16.55</v>
      </c>
      <c r="O466" s="126">
        <v>5.8000000000000003E-2</v>
      </c>
      <c r="P466" s="3"/>
      <c r="Q466" s="126">
        <v>1.1679999999999999</v>
      </c>
      <c r="S466" s="126">
        <v>18.100000000000001</v>
      </c>
      <c r="T466" s="126">
        <v>0.78300000000000003</v>
      </c>
      <c r="U466" s="5">
        <v>1</v>
      </c>
      <c r="V466" s="6" t="s">
        <v>165</v>
      </c>
      <c r="W466" s="3">
        <f t="shared" si="34"/>
        <v>1.0001961570996978</v>
      </c>
      <c r="X466" s="1"/>
    </row>
    <row r="467" spans="1:24" ht="16" customHeight="1" x14ac:dyDescent="0.2">
      <c r="A467" s="137" t="s">
        <v>956</v>
      </c>
      <c r="B467" s="23">
        <v>43435</v>
      </c>
      <c r="C467" s="4">
        <f t="shared" si="33"/>
        <v>12</v>
      </c>
      <c r="D467" s="4">
        <f>YEAR(Table1[[#This Row],[Measurement Date]])</f>
        <v>2018</v>
      </c>
      <c r="E467" s="5">
        <v>54</v>
      </c>
      <c r="F467" s="5">
        <v>3</v>
      </c>
      <c r="G467" s="7" t="s">
        <v>1124</v>
      </c>
      <c r="H467" s="7" t="s">
        <v>1130</v>
      </c>
      <c r="I467" s="6" t="s">
        <v>311</v>
      </c>
      <c r="J467" s="21" t="s">
        <v>316</v>
      </c>
      <c r="K467" s="5"/>
      <c r="L467" s="83">
        <v>28</v>
      </c>
      <c r="M467" s="5">
        <f>L467</f>
        <v>28</v>
      </c>
      <c r="N467" s="83">
        <v>0.7</v>
      </c>
      <c r="O467" s="83">
        <v>1.03</v>
      </c>
      <c r="P467" s="95" t="s">
        <v>47</v>
      </c>
      <c r="Q467" s="83">
        <v>1.802</v>
      </c>
      <c r="S467" s="83">
        <v>19.75</v>
      </c>
      <c r="T467" s="83">
        <v>0.78700000000000003</v>
      </c>
      <c r="U467" s="83">
        <v>1</v>
      </c>
      <c r="V467" s="6" t="s">
        <v>1</v>
      </c>
      <c r="W467" s="3">
        <f t="shared" si="34"/>
        <v>1.0003191607142858</v>
      </c>
      <c r="X467" s="1"/>
    </row>
    <row r="468" spans="1:24" ht="16" customHeight="1" x14ac:dyDescent="0.2">
      <c r="A468" s="59" t="s">
        <v>957</v>
      </c>
      <c r="B468" s="51">
        <v>43466</v>
      </c>
      <c r="C468" s="41">
        <f t="shared" si="33"/>
        <v>1</v>
      </c>
      <c r="D468" s="41">
        <f>YEAR(Table1[[#This Row],[Measurement Date]])</f>
        <v>2019</v>
      </c>
      <c r="E468" s="39">
        <v>54</v>
      </c>
      <c r="F468" s="39">
        <v>2</v>
      </c>
      <c r="G468" s="6" t="s">
        <v>461</v>
      </c>
      <c r="H468" t="s">
        <v>472</v>
      </c>
      <c r="I468" s="20" t="s">
        <v>415</v>
      </c>
      <c r="J468" s="87" t="s">
        <v>427</v>
      </c>
      <c r="K468" s="39"/>
      <c r="L468" s="88">
        <v>24.2</v>
      </c>
      <c r="M468" s="53">
        <v>24.2</v>
      </c>
      <c r="N468" s="88">
        <v>0.8</v>
      </c>
      <c r="O468" s="88">
        <v>9.5500000000000002E-2</v>
      </c>
      <c r="P468" s="97" t="s">
        <v>46</v>
      </c>
      <c r="Q468" s="88">
        <v>1.1948000000000001</v>
      </c>
      <c r="R468" s="39"/>
      <c r="S468" s="88">
        <v>24.16</v>
      </c>
      <c r="T468" s="88">
        <v>0.84</v>
      </c>
      <c r="U468" s="88">
        <v>1</v>
      </c>
      <c r="V468" s="20" t="s">
        <v>165</v>
      </c>
      <c r="W468" s="16">
        <f t="shared" si="34"/>
        <v>1.0019731041322315</v>
      </c>
      <c r="X468" s="28"/>
    </row>
    <row r="469" spans="1:24" ht="16" customHeight="1" x14ac:dyDescent="0.2">
      <c r="A469" s="137" t="s">
        <v>958</v>
      </c>
      <c r="B469" s="42">
        <v>43466</v>
      </c>
      <c r="C469" s="43">
        <f t="shared" si="33"/>
        <v>1</v>
      </c>
      <c r="D469" s="43">
        <f>YEAR(Table1[[#This Row],[Measurement Date]])</f>
        <v>2019</v>
      </c>
      <c r="E469" s="34">
        <v>54</v>
      </c>
      <c r="F469" s="34">
        <v>2</v>
      </c>
      <c r="G469" s="6" t="s">
        <v>463</v>
      </c>
      <c r="H469" s="6" t="s">
        <v>466</v>
      </c>
      <c r="I469" s="32" t="s">
        <v>414</v>
      </c>
      <c r="J469" s="101" t="s">
        <v>1</v>
      </c>
      <c r="K469" s="34"/>
      <c r="L469" s="102">
        <v>22</v>
      </c>
      <c r="M469" s="46">
        <f>L469</f>
        <v>22</v>
      </c>
      <c r="N469" s="102">
        <v>0.3</v>
      </c>
      <c r="O469" s="102">
        <v>0.25019999999999998</v>
      </c>
      <c r="P469" s="103" t="s">
        <v>46</v>
      </c>
      <c r="Q469" s="102">
        <v>1.4695</v>
      </c>
      <c r="R469" s="34"/>
      <c r="S469" s="102">
        <v>16.63</v>
      </c>
      <c r="T469" s="102">
        <v>0.90200000000000002</v>
      </c>
      <c r="U469" s="102">
        <v>1</v>
      </c>
      <c r="V469" s="32" t="s">
        <v>1</v>
      </c>
      <c r="W469" s="157">
        <f t="shared" si="34"/>
        <v>1.001949185</v>
      </c>
      <c r="X469" s="36"/>
    </row>
    <row r="470" spans="1:24" ht="16" customHeight="1" x14ac:dyDescent="0.2">
      <c r="A470" s="59" t="s">
        <v>959</v>
      </c>
      <c r="B470" s="23">
        <v>43525</v>
      </c>
      <c r="C470" s="4">
        <f t="shared" si="33"/>
        <v>3</v>
      </c>
      <c r="D470" s="4">
        <f>YEAR(Table1[[#This Row],[Measurement Date]])</f>
        <v>2019</v>
      </c>
      <c r="E470" s="5">
        <v>54</v>
      </c>
      <c r="F470" s="5">
        <v>5</v>
      </c>
      <c r="G470" s="13" t="s">
        <v>1133</v>
      </c>
      <c r="H470" s="6" t="s">
        <v>1132</v>
      </c>
      <c r="I470" s="6" t="s">
        <v>419</v>
      </c>
      <c r="J470" s="21" t="s">
        <v>1</v>
      </c>
      <c r="K470" s="5"/>
      <c r="L470" s="83"/>
      <c r="M470" s="44">
        <v>39.200000000000003</v>
      </c>
      <c r="N470" s="5">
        <v>1.3</v>
      </c>
      <c r="O470" s="83">
        <v>9.9000000000000005E-2</v>
      </c>
      <c r="P470" s="3"/>
      <c r="Q470" s="5">
        <v>5.55</v>
      </c>
      <c r="S470" s="5">
        <v>8.4600000000000009</v>
      </c>
      <c r="T470" s="5">
        <v>0.83499999999999996</v>
      </c>
      <c r="U470" s="5">
        <v>1</v>
      </c>
      <c r="V470" s="6" t="s">
        <v>1</v>
      </c>
      <c r="W470" s="3" t="e">
        <f>Q470*#REF!*T470/(L470)</f>
        <v>#REF!</v>
      </c>
      <c r="X470" s="1"/>
    </row>
    <row r="471" spans="1:24" ht="16" customHeight="1" x14ac:dyDescent="0.2">
      <c r="A471" s="137" t="s">
        <v>960</v>
      </c>
      <c r="B471" s="23">
        <v>43525</v>
      </c>
      <c r="C471" s="4">
        <f t="shared" si="33"/>
        <v>3</v>
      </c>
      <c r="D471" s="4">
        <f>YEAR(Table1[[#This Row],[Measurement Date]])</f>
        <v>2019</v>
      </c>
      <c r="E471" s="5">
        <v>54</v>
      </c>
      <c r="F471" s="5">
        <v>5</v>
      </c>
      <c r="G471" s="13" t="s">
        <v>1133</v>
      </c>
      <c r="H471" s="6" t="s">
        <v>464</v>
      </c>
      <c r="I471" s="6" t="s">
        <v>419</v>
      </c>
      <c r="J471" s="21" t="s">
        <v>1</v>
      </c>
      <c r="K471" s="5"/>
      <c r="L471" s="83">
        <v>47.1</v>
      </c>
      <c r="M471" s="44">
        <f>L471</f>
        <v>47.1</v>
      </c>
      <c r="N471" s="83">
        <v>2.6</v>
      </c>
      <c r="O471" s="83">
        <v>9.9000000000000005E-2</v>
      </c>
      <c r="P471" s="95" t="s">
        <v>47</v>
      </c>
      <c r="Q471" s="83"/>
      <c r="S471" s="83"/>
      <c r="T471" s="83"/>
      <c r="U471" s="83">
        <v>143</v>
      </c>
      <c r="V471" s="6" t="s">
        <v>1</v>
      </c>
      <c r="W471" s="6"/>
      <c r="X471" s="1"/>
    </row>
    <row r="472" spans="1:24" ht="16" customHeight="1" x14ac:dyDescent="0.2">
      <c r="A472" s="78" t="s">
        <v>961</v>
      </c>
      <c r="B472" s="23">
        <v>43543</v>
      </c>
      <c r="C472" s="4">
        <f t="shared" si="33"/>
        <v>3</v>
      </c>
      <c r="D472" s="4">
        <f>YEAR(Table1[[#This Row],[Measurement Date]])</f>
        <v>2019</v>
      </c>
      <c r="E472" s="5"/>
      <c r="G472" s="6" t="s">
        <v>461</v>
      </c>
      <c r="H472" s="6" t="s">
        <v>471</v>
      </c>
      <c r="I472" s="6" t="s">
        <v>1035</v>
      </c>
      <c r="J472" s="21" t="s">
        <v>970</v>
      </c>
      <c r="K472" s="5"/>
      <c r="L472" s="83"/>
      <c r="M472" s="44">
        <v>13.2</v>
      </c>
      <c r="O472" s="146">
        <v>4.1000000000000002E-2</v>
      </c>
      <c r="P472" s="3"/>
      <c r="Q472" s="146">
        <v>1.61</v>
      </c>
      <c r="S472" s="146">
        <v>11.22</v>
      </c>
      <c r="T472" s="5">
        <v>0.73</v>
      </c>
      <c r="U472" s="5">
        <v>1</v>
      </c>
      <c r="V472" s="6" t="s">
        <v>1</v>
      </c>
      <c r="W472" s="3" t="e">
        <f t="shared" ref="W472:W511" si="35">Q472*S472*T472/(L472)</f>
        <v>#DIV/0!</v>
      </c>
      <c r="X472" s="1"/>
    </row>
    <row r="473" spans="1:24" ht="16" customHeight="1" x14ac:dyDescent="0.2">
      <c r="A473" s="137" t="s">
        <v>962</v>
      </c>
      <c r="B473" s="23">
        <v>43586</v>
      </c>
      <c r="C473" s="4">
        <f t="shared" si="33"/>
        <v>5</v>
      </c>
      <c r="D473" s="4">
        <f>YEAR(Table1[[#This Row],[Measurement Date]])</f>
        <v>2019</v>
      </c>
      <c r="E473" s="5">
        <v>54</v>
      </c>
      <c r="F473" s="5">
        <v>2</v>
      </c>
      <c r="G473" s="6" t="s">
        <v>461</v>
      </c>
      <c r="H473" t="s">
        <v>939</v>
      </c>
      <c r="I473" s="6" t="s">
        <v>1034</v>
      </c>
      <c r="J473" s="21" t="s">
        <v>417</v>
      </c>
      <c r="K473" s="5"/>
      <c r="L473" s="83">
        <v>16.399999999999999</v>
      </c>
      <c r="M473" s="44">
        <v>16.399999999999999</v>
      </c>
      <c r="N473" s="83">
        <v>0.2</v>
      </c>
      <c r="O473" s="83">
        <v>4.1369999999999997E-2</v>
      </c>
      <c r="P473" s="95" t="s">
        <v>47</v>
      </c>
      <c r="Q473" s="83">
        <v>0.8468</v>
      </c>
      <c r="S473" s="83">
        <v>25.46</v>
      </c>
      <c r="T473" s="83">
        <v>0.76300000000000001</v>
      </c>
      <c r="U473" s="83">
        <v>1</v>
      </c>
      <c r="V473" s="6" t="s">
        <v>1</v>
      </c>
      <c r="W473" s="3">
        <f t="shared" si="35"/>
        <v>1.0030438941463418</v>
      </c>
      <c r="X473" s="1"/>
    </row>
    <row r="474" spans="1:24" ht="16" customHeight="1" x14ac:dyDescent="0.2">
      <c r="A474" s="59" t="s">
        <v>976</v>
      </c>
      <c r="B474" s="23">
        <v>43586</v>
      </c>
      <c r="C474" s="4">
        <f t="shared" si="33"/>
        <v>5</v>
      </c>
      <c r="D474" s="4">
        <f>YEAR(Table1[[#This Row],[Measurement Date]])</f>
        <v>2019</v>
      </c>
      <c r="E474" s="5">
        <v>54</v>
      </c>
      <c r="F474" s="5">
        <v>2</v>
      </c>
      <c r="G474" s="6" t="s">
        <v>461</v>
      </c>
      <c r="H474" s="6" t="s">
        <v>939</v>
      </c>
      <c r="I474" s="6" t="s">
        <v>416</v>
      </c>
      <c r="J474" s="21" t="s">
        <v>418</v>
      </c>
      <c r="K474" s="5"/>
      <c r="L474" s="83">
        <v>16.399999999999999</v>
      </c>
      <c r="M474" s="44">
        <v>16.399999999999999</v>
      </c>
      <c r="N474" s="83">
        <v>0.4</v>
      </c>
      <c r="O474" s="83">
        <v>3.9399999999999998E-2</v>
      </c>
      <c r="P474" s="95" t="s">
        <v>47</v>
      </c>
      <c r="Q474" s="83">
        <v>0.86209999999999998</v>
      </c>
      <c r="S474" s="83">
        <v>26.17</v>
      </c>
      <c r="T474" s="83">
        <v>0.72699999999999998</v>
      </c>
      <c r="U474" s="83">
        <v>1</v>
      </c>
      <c r="V474" s="6" t="s">
        <v>165</v>
      </c>
      <c r="W474" s="3">
        <f t="shared" si="35"/>
        <v>1.0001195816463415</v>
      </c>
      <c r="X474" s="1"/>
    </row>
    <row r="475" spans="1:24" ht="16" customHeight="1" x14ac:dyDescent="0.2">
      <c r="A475" s="78" t="s">
        <v>977</v>
      </c>
      <c r="B475" s="23">
        <v>43617</v>
      </c>
      <c r="C475" s="4">
        <f t="shared" si="33"/>
        <v>6</v>
      </c>
      <c r="D475" s="4">
        <f>YEAR(Table1[[#This Row],[Measurement Date]])</f>
        <v>2019</v>
      </c>
      <c r="E475" s="5">
        <v>55</v>
      </c>
      <c r="F475" s="5">
        <v>3</v>
      </c>
      <c r="G475" s="55" t="s">
        <v>1124</v>
      </c>
      <c r="H475" s="135" t="s">
        <v>1125</v>
      </c>
      <c r="I475" s="6" t="s">
        <v>430</v>
      </c>
      <c r="J475" s="21" t="s">
        <v>14</v>
      </c>
      <c r="K475" s="5"/>
      <c r="L475" s="83">
        <v>24.3</v>
      </c>
      <c r="M475" s="5">
        <f>L475</f>
        <v>24.3</v>
      </c>
      <c r="N475" s="83">
        <v>0.9</v>
      </c>
      <c r="O475" s="83">
        <v>3.9870000000000001</v>
      </c>
      <c r="P475" s="95" t="s">
        <v>46</v>
      </c>
      <c r="Q475" s="83">
        <v>2.6619999999999999</v>
      </c>
      <c r="S475" s="83">
        <v>12.2</v>
      </c>
      <c r="T475" s="83">
        <v>0.745</v>
      </c>
      <c r="U475" s="83">
        <v>1</v>
      </c>
      <c r="V475" s="6" t="s">
        <v>88</v>
      </c>
      <c r="W475" s="3">
        <f t="shared" si="35"/>
        <v>0.99567563786008217</v>
      </c>
      <c r="X475" s="1"/>
    </row>
    <row r="476" spans="1:24" ht="16" customHeight="1" x14ac:dyDescent="0.2">
      <c r="A476" s="59" t="s">
        <v>978</v>
      </c>
      <c r="B476" s="23">
        <v>43617</v>
      </c>
      <c r="C476" s="4">
        <f t="shared" si="33"/>
        <v>6</v>
      </c>
      <c r="D476" s="4">
        <f>YEAR(Table1[[#This Row],[Measurement Date]])</f>
        <v>2019</v>
      </c>
      <c r="E476" s="5">
        <v>55</v>
      </c>
      <c r="F476" s="5">
        <v>3</v>
      </c>
      <c r="G476" s="7" t="s">
        <v>1124</v>
      </c>
      <c r="H476" s="6" t="s">
        <v>1131</v>
      </c>
      <c r="I476" s="6" t="s">
        <v>313</v>
      </c>
      <c r="J476" s="21" t="s">
        <v>409</v>
      </c>
      <c r="K476" s="5"/>
      <c r="L476" s="83">
        <v>23.3</v>
      </c>
      <c r="M476" s="5">
        <f>L476</f>
        <v>23.3</v>
      </c>
      <c r="N476" s="83">
        <v>0.8</v>
      </c>
      <c r="O476" s="83">
        <v>1.0349999999999999</v>
      </c>
      <c r="P476" s="95" t="s">
        <v>47</v>
      </c>
      <c r="Q476" s="83">
        <v>1.6830000000000001</v>
      </c>
      <c r="S476" s="83">
        <v>19.170000000000002</v>
      </c>
      <c r="T476" s="83">
        <v>0.72099999999999997</v>
      </c>
      <c r="U476" s="83">
        <v>1</v>
      </c>
      <c r="V476" s="6" t="s">
        <v>88</v>
      </c>
      <c r="W476" s="3">
        <f t="shared" si="35"/>
        <v>0.99835632231759674</v>
      </c>
      <c r="X476" s="1"/>
    </row>
    <row r="477" spans="1:24" ht="16" customHeight="1" x14ac:dyDescent="0.2">
      <c r="A477" s="137" t="s">
        <v>979</v>
      </c>
      <c r="B477" s="42">
        <v>43617</v>
      </c>
      <c r="C477" s="43">
        <f t="shared" si="33"/>
        <v>6</v>
      </c>
      <c r="D477" s="43">
        <f>YEAR(Table1[[#This Row],[Measurement Date]])</f>
        <v>2019</v>
      </c>
      <c r="E477" s="34">
        <v>55</v>
      </c>
      <c r="F477" s="34">
        <v>1</v>
      </c>
      <c r="G477" s="6" t="s">
        <v>461</v>
      </c>
      <c r="H477" s="6" t="s">
        <v>939</v>
      </c>
      <c r="I477" s="32" t="s">
        <v>432</v>
      </c>
      <c r="J477" s="101" t="s">
        <v>423</v>
      </c>
      <c r="K477" s="34"/>
      <c r="L477" s="102">
        <v>13.45</v>
      </c>
      <c r="M477" s="46">
        <v>13.45</v>
      </c>
      <c r="N477" s="102">
        <v>0.2</v>
      </c>
      <c r="O477" s="102">
        <v>1.0229999999999999</v>
      </c>
      <c r="P477" s="103" t="s">
        <v>47</v>
      </c>
      <c r="Q477" s="102">
        <v>0.84219999999999995</v>
      </c>
      <c r="R477" s="34"/>
      <c r="S477" s="102">
        <v>23.28</v>
      </c>
      <c r="T477" s="102">
        <v>0.68600000000000005</v>
      </c>
      <c r="U477" s="102">
        <v>1</v>
      </c>
      <c r="V477" s="32" t="s">
        <v>88</v>
      </c>
      <c r="W477" s="153">
        <f t="shared" si="35"/>
        <v>1.0000001023048328</v>
      </c>
      <c r="X477" s="36"/>
    </row>
    <row r="478" spans="1:24" ht="16" customHeight="1" x14ac:dyDescent="0.2">
      <c r="A478" s="78" t="s">
        <v>980</v>
      </c>
      <c r="B478" s="42">
        <v>43617</v>
      </c>
      <c r="C478" s="43">
        <f t="shared" si="33"/>
        <v>6</v>
      </c>
      <c r="D478" s="43">
        <f>YEAR(Table1[[#This Row],[Measurement Date]])</f>
        <v>2019</v>
      </c>
      <c r="E478" s="5">
        <v>55</v>
      </c>
      <c r="F478" s="5">
        <v>1</v>
      </c>
      <c r="G478" s="6" t="s">
        <v>461</v>
      </c>
      <c r="H478" s="6" t="s">
        <v>472</v>
      </c>
      <c r="I478" s="6" t="s">
        <v>420</v>
      </c>
      <c r="J478" s="101" t="s">
        <v>85</v>
      </c>
      <c r="K478" s="5"/>
      <c r="L478" s="102">
        <v>21.6</v>
      </c>
      <c r="M478" s="44">
        <v>21.6</v>
      </c>
      <c r="N478" s="83">
        <v>0.6</v>
      </c>
      <c r="O478" s="83">
        <v>1.0235000000000001</v>
      </c>
      <c r="P478" s="95" t="s">
        <v>422</v>
      </c>
      <c r="Q478" s="83">
        <v>1.1930000000000001</v>
      </c>
      <c r="S478" s="83">
        <v>21.64</v>
      </c>
      <c r="T478" s="83">
        <v>0.83599999999999997</v>
      </c>
      <c r="U478" s="83">
        <v>1</v>
      </c>
      <c r="V478" s="6" t="s">
        <v>421</v>
      </c>
      <c r="W478" s="3">
        <f t="shared" si="35"/>
        <v>0.99919494074074056</v>
      </c>
      <c r="X478" s="1"/>
    </row>
    <row r="479" spans="1:24" ht="16" customHeight="1" x14ac:dyDescent="0.2">
      <c r="A479" s="137" t="s">
        <v>981</v>
      </c>
      <c r="B479" s="42">
        <v>43643</v>
      </c>
      <c r="C479" s="43">
        <f t="shared" si="33"/>
        <v>6</v>
      </c>
      <c r="D479" s="43">
        <f>YEAR(Table1[[#This Row],[Measurement Date]])</f>
        <v>2019</v>
      </c>
      <c r="E479" s="5"/>
      <c r="G479" s="6" t="s">
        <v>461</v>
      </c>
      <c r="H479" s="6" t="s">
        <v>471</v>
      </c>
      <c r="I479" s="6" t="s">
        <v>1036</v>
      </c>
      <c r="J479" s="101" t="s">
        <v>968</v>
      </c>
      <c r="K479" s="5"/>
      <c r="L479" s="102"/>
      <c r="M479" s="44">
        <v>14.2</v>
      </c>
      <c r="N479" s="5">
        <v>0.2</v>
      </c>
      <c r="O479" s="5">
        <v>4.8000000000000001E-2</v>
      </c>
      <c r="P479" s="3"/>
      <c r="Q479" s="5">
        <v>1.5811999999999999</v>
      </c>
      <c r="S479" s="5">
        <v>12.446</v>
      </c>
      <c r="U479" s="5">
        <v>1</v>
      </c>
      <c r="V479" s="6" t="s">
        <v>1</v>
      </c>
      <c r="W479" s="3" t="e">
        <f t="shared" si="35"/>
        <v>#DIV/0!</v>
      </c>
      <c r="X479" s="1"/>
    </row>
    <row r="480" spans="1:24" ht="16" customHeight="1" x14ac:dyDescent="0.2">
      <c r="A480" s="59" t="s">
        <v>982</v>
      </c>
      <c r="B480" s="23">
        <v>43647</v>
      </c>
      <c r="C480" s="4">
        <f t="shared" si="33"/>
        <v>7</v>
      </c>
      <c r="D480" s="4">
        <f>YEAR(Table1[[#This Row],[Measurement Date]])</f>
        <v>2019</v>
      </c>
      <c r="E480" s="5">
        <v>55</v>
      </c>
      <c r="F480" s="5">
        <v>2</v>
      </c>
      <c r="G480" s="6" t="s">
        <v>461</v>
      </c>
      <c r="H480" s="6" t="s">
        <v>472</v>
      </c>
      <c r="I480" s="6" t="s">
        <v>415</v>
      </c>
      <c r="J480" s="21" t="s">
        <v>969</v>
      </c>
      <c r="K480" s="5"/>
      <c r="L480" s="83">
        <v>25.2</v>
      </c>
      <c r="M480" s="44">
        <v>25.2</v>
      </c>
      <c r="N480" s="83">
        <v>0.8</v>
      </c>
      <c r="O480" s="83">
        <v>9.3700000000000006E-2</v>
      </c>
      <c r="P480" s="95" t="s">
        <v>46</v>
      </c>
      <c r="Q480" s="83">
        <v>1.1805000000000001</v>
      </c>
      <c r="S480" s="83">
        <v>24.14</v>
      </c>
      <c r="T480" s="83">
        <v>0.84799999999999998</v>
      </c>
      <c r="U480" s="83">
        <v>1</v>
      </c>
      <c r="V480" s="6" t="s">
        <v>165</v>
      </c>
      <c r="W480" s="3">
        <f t="shared" si="35"/>
        <v>0.95895575238095254</v>
      </c>
      <c r="X480" s="1"/>
    </row>
    <row r="481" spans="1:24" ht="16" customHeight="1" x14ac:dyDescent="0.2">
      <c r="A481" s="78" t="s">
        <v>983</v>
      </c>
      <c r="B481" s="27">
        <v>43678</v>
      </c>
      <c r="C481" s="65">
        <f t="shared" si="33"/>
        <v>8</v>
      </c>
      <c r="D481" s="14">
        <f>YEAR(Table1[[#This Row],[Measurement Date]])</f>
        <v>2019</v>
      </c>
      <c r="E481" s="5">
        <v>55</v>
      </c>
      <c r="F481" s="5">
        <v>3</v>
      </c>
      <c r="G481" s="6" t="s">
        <v>1124</v>
      </c>
      <c r="H481" s="32" t="s">
        <v>1125</v>
      </c>
      <c r="I481" s="6" t="s">
        <v>429</v>
      </c>
      <c r="J481" s="21" t="s">
        <v>14</v>
      </c>
      <c r="K481" s="5"/>
      <c r="L481" s="83">
        <v>34.1</v>
      </c>
      <c r="M481" s="5">
        <f>L481</f>
        <v>34.1</v>
      </c>
      <c r="N481" s="83">
        <v>1.2</v>
      </c>
      <c r="O481" s="83">
        <v>3.9870000000000001</v>
      </c>
      <c r="P481" s="95" t="s">
        <v>46</v>
      </c>
      <c r="Q481" s="83">
        <v>3.177</v>
      </c>
      <c r="S481" s="83">
        <v>12.4</v>
      </c>
      <c r="T481" s="83">
        <v>0.86399999999999999</v>
      </c>
      <c r="U481" s="83">
        <v>1</v>
      </c>
      <c r="V481" s="6" t="s">
        <v>88</v>
      </c>
      <c r="W481" s="3">
        <f t="shared" si="35"/>
        <v>0.99815563636363636</v>
      </c>
      <c r="X481" s="1"/>
    </row>
    <row r="482" spans="1:24" ht="16" customHeight="1" x14ac:dyDescent="0.2">
      <c r="A482" s="59" t="s">
        <v>984</v>
      </c>
      <c r="B482" s="27">
        <v>43678</v>
      </c>
      <c r="C482" s="65">
        <f t="shared" si="33"/>
        <v>8</v>
      </c>
      <c r="D482" s="14">
        <f>YEAR(Table1[[#This Row],[Measurement Date]])</f>
        <v>2019</v>
      </c>
      <c r="E482" s="5">
        <v>55</v>
      </c>
      <c r="F482" s="5">
        <v>2</v>
      </c>
      <c r="G482" s="32" t="s">
        <v>461</v>
      </c>
      <c r="H482" s="6" t="s">
        <v>470</v>
      </c>
      <c r="I482" s="6" t="s">
        <v>136</v>
      </c>
      <c r="J482" s="21" t="s">
        <v>23</v>
      </c>
      <c r="K482" s="5"/>
      <c r="L482" s="83">
        <v>12.25</v>
      </c>
      <c r="M482" s="44">
        <v>12.25</v>
      </c>
      <c r="N482" s="83">
        <v>0.4</v>
      </c>
      <c r="O482" s="83">
        <v>9.6299999999999997E-2</v>
      </c>
      <c r="P482" s="95" t="s">
        <v>46</v>
      </c>
      <c r="Q482" s="83">
        <v>1.0203</v>
      </c>
      <c r="S482" s="83">
        <v>15.17</v>
      </c>
      <c r="T482" s="83">
        <v>0.79100000000000004</v>
      </c>
      <c r="U482" s="83">
        <v>1</v>
      </c>
      <c r="V482" s="6" t="s">
        <v>165</v>
      </c>
      <c r="W482" s="3">
        <f t="shared" si="35"/>
        <v>0.99943340742857134</v>
      </c>
      <c r="X482" s="1"/>
    </row>
    <row r="483" spans="1:24" ht="16" customHeight="1" x14ac:dyDescent="0.2">
      <c r="A483" s="81" t="s">
        <v>985</v>
      </c>
      <c r="B483" s="23">
        <v>43709</v>
      </c>
      <c r="C483" s="65">
        <f t="shared" si="33"/>
        <v>9</v>
      </c>
      <c r="D483" s="4">
        <f>YEAR(Table1[[#This Row],[Measurement Date]])</f>
        <v>2019</v>
      </c>
      <c r="E483" s="5">
        <v>55</v>
      </c>
      <c r="F483" s="5">
        <v>1</v>
      </c>
      <c r="G483" s="7" t="s">
        <v>473</v>
      </c>
      <c r="H483" s="6" t="s">
        <v>475</v>
      </c>
      <c r="I483" s="6" t="s">
        <v>322</v>
      </c>
      <c r="J483" s="21" t="s">
        <v>15</v>
      </c>
      <c r="K483" s="127"/>
      <c r="L483" s="83">
        <v>23.2</v>
      </c>
      <c r="M483" s="128">
        <f>L483</f>
        <v>23.2</v>
      </c>
      <c r="N483" s="83">
        <v>0.3</v>
      </c>
      <c r="O483" s="83">
        <v>247.79</v>
      </c>
      <c r="P483" s="95" t="s">
        <v>48</v>
      </c>
      <c r="Q483" s="83">
        <v>0.71189999999999998</v>
      </c>
      <c r="S483" s="83">
        <v>41.14</v>
      </c>
      <c r="T483" s="83">
        <v>0.79300000000000004</v>
      </c>
      <c r="U483" s="83">
        <v>1</v>
      </c>
      <c r="V483" s="6" t="s">
        <v>32</v>
      </c>
      <c r="W483" s="3">
        <f t="shared" si="35"/>
        <v>1.0010793033620691</v>
      </c>
      <c r="X483" s="1"/>
    </row>
    <row r="484" spans="1:24" ht="16" customHeight="1" x14ac:dyDescent="0.2">
      <c r="A484" s="78" t="s">
        <v>986</v>
      </c>
      <c r="B484" s="23">
        <v>43709</v>
      </c>
      <c r="C484" s="65">
        <f t="shared" si="33"/>
        <v>9</v>
      </c>
      <c r="D484" s="4">
        <f>YEAR(Table1[[#This Row],[Measurement Date]])</f>
        <v>2019</v>
      </c>
      <c r="E484" s="5">
        <v>55</v>
      </c>
      <c r="F484" s="5">
        <v>2</v>
      </c>
      <c r="G484" s="7" t="s">
        <v>473</v>
      </c>
      <c r="H484" s="6" t="s">
        <v>475</v>
      </c>
      <c r="I484" s="6" t="s">
        <v>426</v>
      </c>
      <c r="J484" s="21" t="s">
        <v>406</v>
      </c>
      <c r="K484" s="127"/>
      <c r="L484" s="83">
        <v>22.8</v>
      </c>
      <c r="M484" s="128">
        <f>L484</f>
        <v>22.8</v>
      </c>
      <c r="N484" s="83">
        <v>0.3</v>
      </c>
      <c r="O484" s="83">
        <v>246.7</v>
      </c>
      <c r="P484" s="95" t="s">
        <v>48</v>
      </c>
      <c r="Q484" s="83">
        <v>0.68710000000000004</v>
      </c>
      <c r="S484" s="83">
        <v>40.9</v>
      </c>
      <c r="T484" s="83">
        <v>0.81200000000000006</v>
      </c>
      <c r="U484" s="83">
        <v>1</v>
      </c>
      <c r="V484" s="6" t="s">
        <v>32</v>
      </c>
      <c r="W484" s="3">
        <f t="shared" si="35"/>
        <v>1.0008395035087718</v>
      </c>
      <c r="X484" s="1"/>
    </row>
    <row r="485" spans="1:24" ht="16" customHeight="1" x14ac:dyDescent="0.2">
      <c r="A485" s="81" t="s">
        <v>987</v>
      </c>
      <c r="B485" s="23">
        <v>43709</v>
      </c>
      <c r="C485" s="65">
        <f t="shared" si="33"/>
        <v>9</v>
      </c>
      <c r="D485" s="4">
        <f>YEAR(Table1[[#This Row],[Measurement Date]])</f>
        <v>2019</v>
      </c>
      <c r="E485" s="5">
        <v>55</v>
      </c>
      <c r="F485" s="5">
        <v>2</v>
      </c>
      <c r="G485" s="7" t="s">
        <v>473</v>
      </c>
      <c r="H485" s="6" t="s">
        <v>475</v>
      </c>
      <c r="I485" s="6" t="s">
        <v>303</v>
      </c>
      <c r="J485" s="21" t="s">
        <v>425</v>
      </c>
      <c r="K485" s="5"/>
      <c r="L485" s="83">
        <v>25.1</v>
      </c>
      <c r="M485" s="83">
        <f>L485</f>
        <v>25.1</v>
      </c>
      <c r="N485" s="83">
        <v>0.4</v>
      </c>
      <c r="O485" s="83">
        <v>244.45</v>
      </c>
      <c r="P485" s="95" t="s">
        <v>48</v>
      </c>
      <c r="Q485" s="83">
        <v>0.747</v>
      </c>
      <c r="S485" s="83">
        <v>39.549999999999997</v>
      </c>
      <c r="T485" s="83">
        <v>0.85</v>
      </c>
      <c r="U485" s="83">
        <v>1</v>
      </c>
      <c r="V485" s="6" t="s">
        <v>32</v>
      </c>
      <c r="W485" s="3">
        <f t="shared" si="35"/>
        <v>1.0004889442231075</v>
      </c>
      <c r="X485" s="1"/>
    </row>
    <row r="486" spans="1:24" ht="16" customHeight="1" x14ac:dyDescent="0.2">
      <c r="A486" s="78" t="s">
        <v>988</v>
      </c>
      <c r="B486" s="23">
        <v>43725</v>
      </c>
      <c r="C486" s="65">
        <f t="shared" si="33"/>
        <v>9</v>
      </c>
      <c r="D486" s="4">
        <f>YEAR(Table1[[#This Row],[Measurement Date]])</f>
        <v>2019</v>
      </c>
      <c r="E486" s="5"/>
      <c r="G486" s="35" t="s">
        <v>473</v>
      </c>
      <c r="H486" s="7" t="s">
        <v>477</v>
      </c>
      <c r="I486" s="6" t="s">
        <v>1037</v>
      </c>
      <c r="J486" s="1" t="s">
        <v>406</v>
      </c>
      <c r="K486" s="5"/>
      <c r="L486" s="5">
        <v>22.8</v>
      </c>
      <c r="M486" s="83">
        <v>22.8</v>
      </c>
      <c r="U486" s="5">
        <v>1</v>
      </c>
      <c r="V486" s="6" t="s">
        <v>88</v>
      </c>
      <c r="W486" s="3">
        <f t="shared" si="35"/>
        <v>0</v>
      </c>
      <c r="X486" s="1"/>
    </row>
    <row r="487" spans="1:24" ht="16" customHeight="1" x14ac:dyDescent="0.2">
      <c r="A487" s="137" t="s">
        <v>989</v>
      </c>
      <c r="B487" s="23">
        <v>43739</v>
      </c>
      <c r="C487" s="65">
        <f t="shared" si="33"/>
        <v>10</v>
      </c>
      <c r="D487" s="4">
        <f>YEAR(Table1[[#This Row],[Measurement Date]])</f>
        <v>2019</v>
      </c>
      <c r="E487" s="5">
        <v>55</v>
      </c>
      <c r="F487" s="5">
        <v>2</v>
      </c>
      <c r="G487" s="6" t="s">
        <v>461</v>
      </c>
      <c r="H487" t="s">
        <v>939</v>
      </c>
      <c r="I487" s="6" t="s">
        <v>416</v>
      </c>
      <c r="J487" s="21" t="s">
        <v>428</v>
      </c>
      <c r="K487" s="5"/>
      <c r="L487" s="83">
        <v>17.350000000000001</v>
      </c>
      <c r="M487" s="44">
        <v>17.350000000000001</v>
      </c>
      <c r="N487" s="83">
        <v>0.2</v>
      </c>
      <c r="O487" s="83">
        <v>3.2000000000000001E-2</v>
      </c>
      <c r="P487" s="95" t="s">
        <v>47</v>
      </c>
      <c r="Q487" s="83">
        <v>0.86199999999999999</v>
      </c>
      <c r="S487" s="83">
        <v>25.83</v>
      </c>
      <c r="T487" s="83">
        <v>0.78</v>
      </c>
      <c r="U487" s="83">
        <v>1</v>
      </c>
      <c r="V487" s="6" t="s">
        <v>1</v>
      </c>
      <c r="W487" s="3">
        <f t="shared" si="35"/>
        <v>1.0009832161383283</v>
      </c>
      <c r="X487" s="1"/>
    </row>
    <row r="488" spans="1:24" ht="16" customHeight="1" x14ac:dyDescent="0.2">
      <c r="A488" s="59" t="s">
        <v>990</v>
      </c>
      <c r="B488" s="23">
        <v>43770</v>
      </c>
      <c r="C488" s="65">
        <f t="shared" si="33"/>
        <v>11</v>
      </c>
      <c r="D488" s="4">
        <f>YEAR(Table1[[#This Row],[Measurement Date]])</f>
        <v>2019</v>
      </c>
      <c r="E488" s="5">
        <v>55</v>
      </c>
      <c r="F488" s="5">
        <v>2</v>
      </c>
      <c r="G488" s="7" t="s">
        <v>473</v>
      </c>
      <c r="H488" s="6" t="s">
        <v>475</v>
      </c>
      <c r="I488" s="6" t="s">
        <v>424</v>
      </c>
      <c r="J488" s="21" t="s">
        <v>88</v>
      </c>
      <c r="K488" s="5"/>
      <c r="L488" s="83">
        <v>26</v>
      </c>
      <c r="M488" s="83">
        <f>L488</f>
        <v>26</v>
      </c>
      <c r="N488" s="83">
        <v>0.5</v>
      </c>
      <c r="O488" s="83">
        <v>4.0149999999999997</v>
      </c>
      <c r="P488" s="95" t="s">
        <v>47</v>
      </c>
      <c r="Q488" s="83">
        <v>0.73229999999999995</v>
      </c>
      <c r="S488" s="83">
        <v>42.05</v>
      </c>
      <c r="T488" s="83">
        <v>0.82299999999999995</v>
      </c>
      <c r="U488" s="83">
        <v>1</v>
      </c>
      <c r="V488" s="6" t="s">
        <v>88</v>
      </c>
      <c r="W488" s="3">
        <f t="shared" si="35"/>
        <v>0.97472369019230753</v>
      </c>
      <c r="X488" s="1"/>
    </row>
    <row r="489" spans="1:24" ht="16" customHeight="1" x14ac:dyDescent="0.2">
      <c r="A489" s="137" t="s">
        <v>991</v>
      </c>
      <c r="B489" s="82">
        <v>43800</v>
      </c>
      <c r="C489" s="30">
        <f t="shared" si="33"/>
        <v>12</v>
      </c>
      <c r="D489" s="61">
        <f>YEAR(Table1[[#This Row],[Measurement Date]])</f>
        <v>2019</v>
      </c>
      <c r="E489" s="5">
        <v>56</v>
      </c>
      <c r="F489" s="5">
        <v>1</v>
      </c>
      <c r="G489" s="7" t="s">
        <v>473</v>
      </c>
      <c r="H489" s="6" t="s">
        <v>475</v>
      </c>
      <c r="I489" s="6" t="s">
        <v>322</v>
      </c>
      <c r="J489" s="21" t="s">
        <v>406</v>
      </c>
      <c r="K489" s="5"/>
      <c r="L489" s="83">
        <v>23.8</v>
      </c>
      <c r="M489" s="83">
        <f>L489</f>
        <v>23.8</v>
      </c>
      <c r="N489" s="5">
        <v>0.3</v>
      </c>
      <c r="O489" s="5">
        <v>246.44</v>
      </c>
      <c r="P489" s="5" t="s">
        <v>48</v>
      </c>
      <c r="Q489" s="5">
        <v>0.7087</v>
      </c>
      <c r="S489" s="5">
        <v>40.880000000000003</v>
      </c>
      <c r="T489" s="5">
        <v>0.82199999999999995</v>
      </c>
      <c r="U489" s="5">
        <v>1</v>
      </c>
      <c r="V489" s="6" t="s">
        <v>32</v>
      </c>
      <c r="W489" s="3">
        <f t="shared" si="35"/>
        <v>1.0006176988235294</v>
      </c>
      <c r="X489" s="1"/>
    </row>
    <row r="490" spans="1:24" ht="16" customHeight="1" x14ac:dyDescent="0.2">
      <c r="A490" s="59" t="s">
        <v>992</v>
      </c>
      <c r="B490" s="82">
        <v>43800</v>
      </c>
      <c r="C490" s="30">
        <f t="shared" si="33"/>
        <v>12</v>
      </c>
      <c r="D490" s="61">
        <f>YEAR(Table1[[#This Row],[Measurement Date]])</f>
        <v>2019</v>
      </c>
      <c r="E490" s="5">
        <v>56</v>
      </c>
      <c r="F490" s="5">
        <v>3</v>
      </c>
      <c r="G490" s="6" t="s">
        <v>461</v>
      </c>
      <c r="H490" s="132" t="s">
        <v>1129</v>
      </c>
      <c r="I490" s="6" t="s">
        <v>410</v>
      </c>
      <c r="J490" s="21" t="s">
        <v>411</v>
      </c>
      <c r="K490" s="5"/>
      <c r="L490" s="83">
        <v>24.2</v>
      </c>
      <c r="M490" s="44">
        <v>24.2</v>
      </c>
      <c r="N490" s="5">
        <v>0.8</v>
      </c>
      <c r="O490" s="5">
        <v>1.0409999999999999</v>
      </c>
      <c r="P490" s="5" t="s">
        <v>47</v>
      </c>
      <c r="Q490" s="5">
        <v>1.986</v>
      </c>
      <c r="S490" s="5">
        <v>15.93</v>
      </c>
      <c r="T490" s="5">
        <v>0.76600000000000001</v>
      </c>
      <c r="U490" s="5">
        <v>1</v>
      </c>
      <c r="V490" s="6" t="s">
        <v>412</v>
      </c>
      <c r="W490" s="3">
        <f t="shared" si="35"/>
        <v>1.0014019289256197</v>
      </c>
      <c r="X490" s="1"/>
    </row>
    <row r="491" spans="1:24" ht="16" customHeight="1" x14ac:dyDescent="0.2">
      <c r="A491" s="78" t="s">
        <v>993</v>
      </c>
      <c r="B491" s="82">
        <v>43831</v>
      </c>
      <c r="C491" s="30">
        <f t="shared" si="33"/>
        <v>1</v>
      </c>
      <c r="D491" s="61">
        <f>YEAR(Table1[[#This Row],[Measurement Date]])</f>
        <v>2020</v>
      </c>
      <c r="E491" s="5">
        <v>56</v>
      </c>
      <c r="F491" s="5">
        <v>3</v>
      </c>
      <c r="G491" s="7" t="s">
        <v>1124</v>
      </c>
      <c r="H491" s="6" t="s">
        <v>1131</v>
      </c>
      <c r="I491" s="6" t="s">
        <v>313</v>
      </c>
      <c r="J491" s="21" t="s">
        <v>409</v>
      </c>
      <c r="K491" s="5"/>
      <c r="L491" s="83">
        <v>24.2</v>
      </c>
      <c r="M491" s="5">
        <f t="shared" ref="M491:M504" si="36">L491</f>
        <v>24.2</v>
      </c>
      <c r="N491" s="5">
        <v>0.7</v>
      </c>
      <c r="O491" s="5">
        <v>1.0449999999999999</v>
      </c>
      <c r="P491" s="5" t="s">
        <v>47</v>
      </c>
      <c r="Q491" s="5">
        <v>1.768</v>
      </c>
      <c r="S491" s="5">
        <v>19.239999999999998</v>
      </c>
      <c r="T491" s="5">
        <v>0.72899999999999998</v>
      </c>
      <c r="U491" s="5">
        <v>1</v>
      </c>
      <c r="V491" s="6" t="s">
        <v>88</v>
      </c>
      <c r="W491" s="3">
        <f t="shared" si="35"/>
        <v>1.0247064991735537</v>
      </c>
      <c r="X491" s="1"/>
    </row>
    <row r="492" spans="1:24" ht="16" customHeight="1" x14ac:dyDescent="0.2">
      <c r="A492" s="81" t="s">
        <v>994</v>
      </c>
      <c r="B492" s="82">
        <v>43831</v>
      </c>
      <c r="C492" s="30">
        <f t="shared" si="33"/>
        <v>1</v>
      </c>
      <c r="D492" s="61">
        <f>YEAR(Table1[[#This Row],[Measurement Date]])</f>
        <v>2020</v>
      </c>
      <c r="E492" s="5">
        <v>56</v>
      </c>
      <c r="F492" s="5">
        <v>3</v>
      </c>
      <c r="G492" s="7" t="s">
        <v>1124</v>
      </c>
      <c r="H492" s="7" t="s">
        <v>1130</v>
      </c>
      <c r="I492" s="6" t="s">
        <v>311</v>
      </c>
      <c r="J492" s="21" t="s">
        <v>409</v>
      </c>
      <c r="K492" s="5"/>
      <c r="L492" s="83">
        <v>29.15</v>
      </c>
      <c r="M492" s="5">
        <f t="shared" si="36"/>
        <v>29.15</v>
      </c>
      <c r="N492" s="5">
        <v>0.7</v>
      </c>
      <c r="O492" s="5">
        <v>1.06</v>
      </c>
      <c r="P492" s="5" t="s">
        <v>47</v>
      </c>
      <c r="Q492" s="5">
        <v>1.897</v>
      </c>
      <c r="S492" s="5">
        <v>19.75</v>
      </c>
      <c r="T492" s="5">
        <v>0.77800000000000002</v>
      </c>
      <c r="U492" s="5">
        <v>1</v>
      </c>
      <c r="V492" s="6" t="s">
        <v>88</v>
      </c>
      <c r="W492" s="3">
        <f t="shared" si="35"/>
        <v>0.99994351629502587</v>
      </c>
      <c r="X492" s="1"/>
    </row>
    <row r="493" spans="1:24" ht="16" customHeight="1" x14ac:dyDescent="0.2">
      <c r="A493" s="78" t="s">
        <v>995</v>
      </c>
      <c r="B493" s="82">
        <v>43831</v>
      </c>
      <c r="C493" s="30">
        <f t="shared" si="33"/>
        <v>1</v>
      </c>
      <c r="D493" s="61">
        <f>YEAR(Table1[[#This Row],[Measurement Date]])</f>
        <v>2020</v>
      </c>
      <c r="E493" s="5">
        <v>56</v>
      </c>
      <c r="F493" s="5">
        <v>3</v>
      </c>
      <c r="G493" s="13" t="s">
        <v>1133</v>
      </c>
      <c r="H493" s="6" t="s">
        <v>462</v>
      </c>
      <c r="I493" s="6" t="s">
        <v>57</v>
      </c>
      <c r="J493" s="21" t="s">
        <v>1</v>
      </c>
      <c r="K493" s="5"/>
      <c r="L493" s="83">
        <v>32.9</v>
      </c>
      <c r="M493" s="44">
        <f t="shared" si="36"/>
        <v>32.9</v>
      </c>
      <c r="N493" s="5">
        <v>0.5</v>
      </c>
      <c r="O493" s="5">
        <v>0.25</v>
      </c>
      <c r="P493" s="5" t="s">
        <v>46</v>
      </c>
      <c r="Q493" s="5">
        <v>2.5</v>
      </c>
      <c r="S493" s="5">
        <v>15.36</v>
      </c>
      <c r="T493" s="5">
        <v>0.85699999999999998</v>
      </c>
      <c r="U493" s="5">
        <v>1</v>
      </c>
      <c r="V493" s="6" t="s">
        <v>1</v>
      </c>
      <c r="W493" s="3">
        <f t="shared" si="35"/>
        <v>1.0002674772036475</v>
      </c>
      <c r="X493" s="1"/>
    </row>
    <row r="494" spans="1:24" ht="16" customHeight="1" x14ac:dyDescent="0.2">
      <c r="A494" s="59" t="s">
        <v>999</v>
      </c>
      <c r="B494" s="23">
        <v>44040</v>
      </c>
      <c r="C494" s="65">
        <f t="shared" si="33"/>
        <v>7</v>
      </c>
      <c r="D494" s="4">
        <f>YEAR(Table1[[#This Row],[Measurement Date]])</f>
        <v>2020</v>
      </c>
      <c r="E494" s="5">
        <v>57</v>
      </c>
      <c r="F494" s="5">
        <v>2</v>
      </c>
      <c r="G494" s="6" t="s">
        <v>461</v>
      </c>
      <c r="H494" s="6" t="s">
        <v>472</v>
      </c>
      <c r="I494" t="s">
        <v>420</v>
      </c>
      <c r="J494" s="21" t="s">
        <v>457</v>
      </c>
      <c r="K494" s="5"/>
      <c r="L494" s="83">
        <v>25.5</v>
      </c>
      <c r="M494" s="5">
        <f t="shared" si="36"/>
        <v>25.5</v>
      </c>
      <c r="N494" s="5">
        <v>0.8</v>
      </c>
      <c r="O494" s="5">
        <v>9.5000000000000001E-2</v>
      </c>
      <c r="P494" s="3" t="s">
        <v>46</v>
      </c>
      <c r="Q494" s="5">
        <v>1.1890000000000001</v>
      </c>
      <c r="S494" s="5">
        <v>25.68</v>
      </c>
      <c r="T494" s="5">
        <v>0.83</v>
      </c>
      <c r="U494" s="5">
        <v>1</v>
      </c>
      <c r="V494" s="6" t="s">
        <v>165</v>
      </c>
      <c r="W494" s="3">
        <f t="shared" si="35"/>
        <v>0.99383614117647057</v>
      </c>
      <c r="X494" s="1"/>
    </row>
    <row r="495" spans="1:24" ht="16" customHeight="1" x14ac:dyDescent="0.2">
      <c r="A495" s="137" t="s">
        <v>996</v>
      </c>
      <c r="B495" s="82">
        <v>43952</v>
      </c>
      <c r="C495" s="30">
        <f t="shared" si="33"/>
        <v>5</v>
      </c>
      <c r="D495" s="61">
        <f>YEAR(Table1[[#This Row],[Measurement Date]])</f>
        <v>2020</v>
      </c>
      <c r="E495" s="5">
        <v>56</v>
      </c>
      <c r="F495" s="5">
        <v>3</v>
      </c>
      <c r="G495" s="55" t="s">
        <v>1124</v>
      </c>
      <c r="H495" s="55" t="s">
        <v>1125</v>
      </c>
      <c r="I495" s="6" t="s">
        <v>312</v>
      </c>
      <c r="J495" s="21" t="s">
        <v>407</v>
      </c>
      <c r="K495" s="5"/>
      <c r="L495" s="83">
        <v>23.4</v>
      </c>
      <c r="M495" s="5">
        <f t="shared" si="36"/>
        <v>23.4</v>
      </c>
      <c r="N495" s="5">
        <v>0.3</v>
      </c>
      <c r="O495" s="5">
        <v>1.026</v>
      </c>
      <c r="P495" s="5" t="s">
        <v>408</v>
      </c>
      <c r="Q495" s="5">
        <v>1.732</v>
      </c>
      <c r="S495" s="5">
        <v>17.34</v>
      </c>
      <c r="T495" s="5">
        <v>0.77700000000000002</v>
      </c>
      <c r="U495" s="5">
        <v>1</v>
      </c>
      <c r="V495" s="6" t="s">
        <v>1</v>
      </c>
      <c r="W495" s="3">
        <f t="shared" si="35"/>
        <v>0.9972456307692309</v>
      </c>
      <c r="X495" s="1"/>
    </row>
    <row r="496" spans="1:24" ht="16" customHeight="1" x14ac:dyDescent="0.2">
      <c r="A496" s="81" t="s">
        <v>1000</v>
      </c>
      <c r="B496" s="23">
        <v>44067</v>
      </c>
      <c r="C496" s="65">
        <f t="shared" si="33"/>
        <v>8</v>
      </c>
      <c r="D496" s="4">
        <f>YEAR(Table1[[#This Row],[Measurement Date]])</f>
        <v>2020</v>
      </c>
      <c r="E496" s="5" t="s">
        <v>41</v>
      </c>
      <c r="G496" s="6" t="s">
        <v>461</v>
      </c>
      <c r="H496" s="6" t="s">
        <v>939</v>
      </c>
      <c r="I496" s="6" t="s">
        <v>432</v>
      </c>
      <c r="J496" s="21" t="s">
        <v>458</v>
      </c>
      <c r="K496" s="5"/>
      <c r="L496" s="83">
        <v>17.5</v>
      </c>
      <c r="M496" s="5">
        <f t="shared" si="36"/>
        <v>17.5</v>
      </c>
      <c r="N496" s="5">
        <v>0.5</v>
      </c>
      <c r="O496" s="5">
        <v>0.04</v>
      </c>
      <c r="P496" s="3" t="s">
        <v>46</v>
      </c>
      <c r="Q496" s="5">
        <v>0.88100000000000001</v>
      </c>
      <c r="S496" s="5">
        <v>26.07</v>
      </c>
      <c r="T496" s="5">
        <v>0.76</v>
      </c>
      <c r="U496" s="5">
        <v>1</v>
      </c>
      <c r="V496" s="6" t="s">
        <v>165</v>
      </c>
      <c r="W496" s="3">
        <f t="shared" si="35"/>
        <v>0.99745309714285724</v>
      </c>
      <c r="X496" s="1"/>
    </row>
    <row r="497" spans="1:24" ht="16" customHeight="1" x14ac:dyDescent="0.2">
      <c r="A497" s="78" t="s">
        <v>1004</v>
      </c>
      <c r="B497" s="27">
        <v>44075</v>
      </c>
      <c r="C497">
        <v>9</v>
      </c>
      <c r="D497" s="14">
        <f>YEAR(Table1[[#This Row],[Measurement Date]])</f>
        <v>2020</v>
      </c>
      <c r="E497" s="25">
        <v>55</v>
      </c>
      <c r="F497" s="25">
        <v>1</v>
      </c>
      <c r="G497" s="32" t="s">
        <v>473</v>
      </c>
      <c r="H497" s="32" t="s">
        <v>477</v>
      </c>
      <c r="I497" s="6" t="s">
        <v>1029</v>
      </c>
      <c r="J497" s="50" t="s">
        <v>15</v>
      </c>
      <c r="K497" s="25"/>
      <c r="L497" s="25">
        <v>23.2</v>
      </c>
      <c r="M497" s="5">
        <f t="shared" si="36"/>
        <v>23.2</v>
      </c>
      <c r="N497" s="25">
        <v>0.3</v>
      </c>
      <c r="O497" s="25">
        <v>247.79</v>
      </c>
      <c r="P497" s="25" t="s">
        <v>48</v>
      </c>
      <c r="Q497" s="25">
        <v>0.71199999999999997</v>
      </c>
      <c r="R497" s="25"/>
      <c r="S497" s="25">
        <v>41.14</v>
      </c>
      <c r="T497" s="25">
        <v>0.79300000000000004</v>
      </c>
      <c r="U497" s="25">
        <v>1</v>
      </c>
      <c r="V497" s="25" t="s">
        <v>88</v>
      </c>
      <c r="W497" s="12">
        <f t="shared" si="35"/>
        <v>1.0012199241379311</v>
      </c>
      <c r="X497" s="164"/>
    </row>
    <row r="498" spans="1:24" ht="16" customHeight="1" x14ac:dyDescent="0.2">
      <c r="A498" s="81" t="s">
        <v>1005</v>
      </c>
      <c r="B498" s="27">
        <v>44096</v>
      </c>
      <c r="C498" s="65">
        <f t="shared" ref="C498:C512" si="37">MONTH(B498)</f>
        <v>9</v>
      </c>
      <c r="D498" s="14">
        <f>YEAR(Table1[[#This Row],[Measurement Date]])</f>
        <v>2020</v>
      </c>
      <c r="E498" s="25" t="s">
        <v>41</v>
      </c>
      <c r="F498" s="25"/>
      <c r="G498" s="6" t="s">
        <v>461</v>
      </c>
      <c r="H498" s="6" t="s">
        <v>943</v>
      </c>
      <c r="I498" s="13" t="s">
        <v>1028</v>
      </c>
      <c r="J498" s="68" t="s">
        <v>457</v>
      </c>
      <c r="K498" s="25"/>
      <c r="L498" s="92">
        <v>18.100000000000001</v>
      </c>
      <c r="M498" s="5">
        <f t="shared" si="36"/>
        <v>18.100000000000001</v>
      </c>
      <c r="N498" s="25">
        <v>0.5</v>
      </c>
      <c r="O498" s="25">
        <v>0.12</v>
      </c>
      <c r="P498" s="12" t="s">
        <v>46</v>
      </c>
      <c r="Q498" s="25">
        <v>1.1399999999999999</v>
      </c>
      <c r="R498" s="25"/>
      <c r="S498" s="25">
        <v>20.88</v>
      </c>
      <c r="T498" s="25">
        <v>0.75800000000000001</v>
      </c>
      <c r="U498" s="25">
        <v>1</v>
      </c>
      <c r="V498" s="13" t="s">
        <v>165</v>
      </c>
      <c r="W498" s="12">
        <f t="shared" si="35"/>
        <v>0.99684119337016552</v>
      </c>
      <c r="X498" s="18"/>
    </row>
    <row r="499" spans="1:24" ht="16" customHeight="1" x14ac:dyDescent="0.2">
      <c r="A499" s="78" t="s">
        <v>1006</v>
      </c>
      <c r="B499" s="82">
        <v>44124</v>
      </c>
      <c r="C499" s="65">
        <f t="shared" si="37"/>
        <v>10</v>
      </c>
      <c r="D499" s="61">
        <f>YEAR(Table1[[#This Row],[Measurement Date]])</f>
        <v>2020</v>
      </c>
      <c r="E499" s="5">
        <v>57</v>
      </c>
      <c r="F499" s="5">
        <v>2</v>
      </c>
      <c r="G499" s="35" t="s">
        <v>461</v>
      </c>
      <c r="H499" s="13" t="s">
        <v>939</v>
      </c>
      <c r="I499" s="6" t="s">
        <v>432</v>
      </c>
      <c r="J499" s="1" t="s">
        <v>940</v>
      </c>
      <c r="K499" s="5"/>
      <c r="L499" s="5">
        <v>18.2</v>
      </c>
      <c r="M499" s="5">
        <f t="shared" si="36"/>
        <v>18.2</v>
      </c>
      <c r="N499" s="5">
        <v>0.2</v>
      </c>
      <c r="O499" s="5">
        <v>3.2000000000000001E-2</v>
      </c>
      <c r="P499" s="5" t="s">
        <v>46</v>
      </c>
      <c r="Q499" s="5">
        <v>0.89700000000000002</v>
      </c>
      <c r="S499" s="5">
        <v>25.72</v>
      </c>
      <c r="T499" s="5">
        <v>0.78900000000000003</v>
      </c>
      <c r="U499" s="5">
        <v>1</v>
      </c>
      <c r="V499" s="5" t="s">
        <v>1</v>
      </c>
      <c r="W499" s="3">
        <f t="shared" si="35"/>
        <v>1.0001589428571429</v>
      </c>
      <c r="X499" s="165"/>
    </row>
    <row r="500" spans="1:24" ht="16" customHeight="1" x14ac:dyDescent="0.2">
      <c r="A500" s="138" t="s">
        <v>1007</v>
      </c>
      <c r="B500" s="27">
        <v>44136</v>
      </c>
      <c r="C500">
        <f t="shared" si="37"/>
        <v>11</v>
      </c>
      <c r="D500" s="14">
        <f>YEAR(Table1[[#This Row],[Measurement Date]])</f>
        <v>2020</v>
      </c>
      <c r="E500" s="25">
        <v>57</v>
      </c>
      <c r="F500" s="25">
        <v>1</v>
      </c>
      <c r="G500" s="32" t="s">
        <v>473</v>
      </c>
      <c r="H500" s="32" t="s">
        <v>477</v>
      </c>
      <c r="I500" s="13" t="s">
        <v>1038</v>
      </c>
      <c r="J500" s="50" t="s">
        <v>306</v>
      </c>
      <c r="K500" s="25"/>
      <c r="L500" s="25">
        <v>24.4</v>
      </c>
      <c r="M500" s="25">
        <f t="shared" si="36"/>
        <v>24.4</v>
      </c>
      <c r="N500" s="25">
        <v>0.3</v>
      </c>
      <c r="O500" s="25">
        <v>267.5</v>
      </c>
      <c r="P500" s="25" t="s">
        <v>48</v>
      </c>
      <c r="Q500" s="25">
        <v>0.71299999999999997</v>
      </c>
      <c r="R500" s="25"/>
      <c r="S500" s="25">
        <v>41.47</v>
      </c>
      <c r="T500" s="25">
        <v>0.82499999999999996</v>
      </c>
      <c r="U500" s="25">
        <v>1</v>
      </c>
      <c r="V500" s="25" t="s">
        <v>88</v>
      </c>
      <c r="W500" s="12">
        <f t="shared" si="35"/>
        <v>0.99974142418032785</v>
      </c>
      <c r="X500" s="164"/>
    </row>
    <row r="501" spans="1:24" ht="16" customHeight="1" x14ac:dyDescent="0.2">
      <c r="A501" s="74" t="s">
        <v>1008</v>
      </c>
      <c r="B501" s="82">
        <v>44137</v>
      </c>
      <c r="C501" s="65">
        <f t="shared" si="37"/>
        <v>11</v>
      </c>
      <c r="D501" s="61">
        <f>YEAR(Table1[[#This Row],[Measurement Date]])</f>
        <v>2020</v>
      </c>
      <c r="E501" s="5" t="s">
        <v>997</v>
      </c>
      <c r="F501" s="5" t="s">
        <v>247</v>
      </c>
      <c r="G501" s="6" t="s">
        <v>461</v>
      </c>
      <c r="H501" s="6" t="s">
        <v>470</v>
      </c>
      <c r="I501" s="6" t="s">
        <v>136</v>
      </c>
      <c r="J501" s="1" t="s">
        <v>23</v>
      </c>
      <c r="K501" s="5"/>
      <c r="L501" s="5">
        <v>13</v>
      </c>
      <c r="M501" s="5">
        <f t="shared" si="36"/>
        <v>13</v>
      </c>
      <c r="O501" s="5">
        <v>0.11600000000000001</v>
      </c>
      <c r="P501" s="5" t="s">
        <v>46</v>
      </c>
      <c r="Q501" s="5">
        <v>1.04</v>
      </c>
      <c r="S501" s="5">
        <v>15.55</v>
      </c>
      <c r="T501" s="5">
        <v>0.80400000000000005</v>
      </c>
      <c r="U501" s="5">
        <v>1</v>
      </c>
      <c r="V501" s="6" t="s">
        <v>88</v>
      </c>
      <c r="W501" s="3">
        <f t="shared" si="35"/>
        <v>1.0001760000000002</v>
      </c>
      <c r="X501" s="165"/>
    </row>
    <row r="502" spans="1:24" ht="16" customHeight="1" x14ac:dyDescent="0.2">
      <c r="A502" s="138" t="s">
        <v>1009</v>
      </c>
      <c r="B502" s="89">
        <v>44179</v>
      </c>
      <c r="C502" s="65">
        <f t="shared" si="37"/>
        <v>12</v>
      </c>
      <c r="D502" s="90">
        <f>YEAR(Table1[[#This Row],[Measurement Date]])</f>
        <v>2020</v>
      </c>
      <c r="E502" s="25" t="s">
        <v>997</v>
      </c>
      <c r="F502" s="25"/>
      <c r="G502" s="35" t="s">
        <v>1124</v>
      </c>
      <c r="H502" s="35" t="s">
        <v>1130</v>
      </c>
      <c r="I502" s="13" t="s">
        <v>998</v>
      </c>
      <c r="J502" s="18" t="s">
        <v>316</v>
      </c>
      <c r="K502" s="25"/>
      <c r="L502" s="25">
        <v>29.5</v>
      </c>
      <c r="M502" s="25">
        <f t="shared" si="36"/>
        <v>29.5</v>
      </c>
      <c r="N502" s="25">
        <v>0.5</v>
      </c>
      <c r="O502" s="25">
        <v>1.121</v>
      </c>
      <c r="P502" s="25" t="s">
        <v>46</v>
      </c>
      <c r="Q502" s="25">
        <v>1.8839999999999999</v>
      </c>
      <c r="R502" s="25"/>
      <c r="S502" s="25">
        <v>20.260000000000002</v>
      </c>
      <c r="T502" s="25">
        <v>0.77300000000000002</v>
      </c>
      <c r="U502" s="25">
        <v>1</v>
      </c>
      <c r="V502" s="25" t="s">
        <v>1</v>
      </c>
      <c r="W502" s="12">
        <f t="shared" si="35"/>
        <v>1.0001791972881355</v>
      </c>
      <c r="X502" s="164"/>
    </row>
    <row r="503" spans="1:24" ht="16" customHeight="1" x14ac:dyDescent="0.2">
      <c r="A503" s="74" t="s">
        <v>1010</v>
      </c>
      <c r="B503" s="27">
        <v>44357</v>
      </c>
      <c r="C503">
        <f t="shared" si="37"/>
        <v>6</v>
      </c>
      <c r="D503" s="14">
        <f>YEAR(Table1[[#This Row],[Measurement Date]])</f>
        <v>2021</v>
      </c>
      <c r="E503" s="25">
        <v>58</v>
      </c>
      <c r="F503" s="25">
        <v>1</v>
      </c>
      <c r="G503" s="32" t="s">
        <v>461</v>
      </c>
      <c r="H503" s="35" t="s">
        <v>1128</v>
      </c>
      <c r="I503" s="13" t="s">
        <v>1033</v>
      </c>
      <c r="J503" s="50" t="s">
        <v>1011</v>
      </c>
      <c r="K503" s="25"/>
      <c r="L503" s="25">
        <v>13</v>
      </c>
      <c r="M503" s="25">
        <f t="shared" si="36"/>
        <v>13</v>
      </c>
      <c r="N503" s="25">
        <v>0.8</v>
      </c>
      <c r="O503" s="25">
        <v>0.107</v>
      </c>
      <c r="P503" s="25" t="s">
        <v>46</v>
      </c>
      <c r="Q503" s="25">
        <v>0.52900000000000003</v>
      </c>
      <c r="R503" s="25"/>
      <c r="S503" s="25">
        <v>33.58</v>
      </c>
      <c r="T503" s="25">
        <v>72.900000000000006</v>
      </c>
      <c r="U503" s="25">
        <v>1</v>
      </c>
      <c r="V503" s="25" t="s">
        <v>1</v>
      </c>
      <c r="W503" s="12">
        <f t="shared" si="35"/>
        <v>99.614036769230779</v>
      </c>
      <c r="X503" s="164"/>
    </row>
    <row r="504" spans="1:24" ht="16" customHeight="1" x14ac:dyDescent="0.2">
      <c r="A504" s="74" t="s">
        <v>1039</v>
      </c>
      <c r="B504" s="27">
        <v>44462</v>
      </c>
      <c r="C504">
        <f t="shared" si="37"/>
        <v>9</v>
      </c>
      <c r="D504" s="14">
        <v>2021</v>
      </c>
      <c r="E504" s="25">
        <v>59</v>
      </c>
      <c r="F504" s="25">
        <v>3</v>
      </c>
      <c r="G504" s="6" t="s">
        <v>1133</v>
      </c>
      <c r="H504" s="6" t="s">
        <v>1132</v>
      </c>
      <c r="I504" s="13" t="s">
        <v>1040</v>
      </c>
      <c r="J504" s="50" t="s">
        <v>1</v>
      </c>
      <c r="K504" s="25"/>
      <c r="L504" s="25">
        <v>39.46</v>
      </c>
      <c r="M504" s="25">
        <f t="shared" si="36"/>
        <v>39.46</v>
      </c>
      <c r="N504" s="25">
        <v>0.5</v>
      </c>
      <c r="O504" s="25">
        <v>0.24199999999999999</v>
      </c>
      <c r="P504" s="25" t="s">
        <v>46</v>
      </c>
      <c r="Q504" s="25">
        <v>2.9969999999999999</v>
      </c>
      <c r="R504" s="25"/>
      <c r="S504" s="25">
        <v>15.436999999999999</v>
      </c>
      <c r="T504" s="25">
        <v>85.3</v>
      </c>
      <c r="U504" s="25">
        <v>1</v>
      </c>
      <c r="V504" s="25" t="s">
        <v>1</v>
      </c>
      <c r="W504" s="12">
        <f t="shared" si="35"/>
        <v>100.00957860364926</v>
      </c>
      <c r="X504" s="164"/>
    </row>
    <row r="505" spans="1:24" ht="16" customHeight="1" x14ac:dyDescent="0.2">
      <c r="A505" s="74" t="s">
        <v>1074</v>
      </c>
      <c r="B505" s="27">
        <v>44516</v>
      </c>
      <c r="C505">
        <f t="shared" si="37"/>
        <v>11</v>
      </c>
      <c r="D505" s="14">
        <f>YEAR(Table1[[#This Row],[Measurement Date]])</f>
        <v>2021</v>
      </c>
      <c r="E505" s="25"/>
      <c r="F505" s="25"/>
      <c r="G505" s="35" t="s">
        <v>1124</v>
      </c>
      <c r="H505" s="173" t="s">
        <v>1130</v>
      </c>
      <c r="I505" s="13" t="s">
        <v>330</v>
      </c>
      <c r="J505" s="50" t="s">
        <v>409</v>
      </c>
      <c r="K505" s="25"/>
      <c r="L505" s="25">
        <v>29.8</v>
      </c>
      <c r="M505" s="25">
        <v>29.8</v>
      </c>
      <c r="N505" s="25">
        <v>0.82</v>
      </c>
      <c r="O505" s="25">
        <v>1.016</v>
      </c>
      <c r="P505" s="25" t="s">
        <v>46</v>
      </c>
      <c r="Q505" s="25"/>
      <c r="R505" s="25"/>
      <c r="S505" s="25"/>
      <c r="T505" s="25"/>
      <c r="U505" s="25">
        <v>1</v>
      </c>
      <c r="V505" s="25" t="s">
        <v>88</v>
      </c>
      <c r="W505" s="12">
        <f t="shared" si="35"/>
        <v>0</v>
      </c>
      <c r="X505" s="164"/>
    </row>
    <row r="506" spans="1:24" ht="16" customHeight="1" x14ac:dyDescent="0.2">
      <c r="A506" s="74" t="s">
        <v>1075</v>
      </c>
      <c r="B506" s="27">
        <v>44533</v>
      </c>
      <c r="C506">
        <f t="shared" si="37"/>
        <v>12</v>
      </c>
      <c r="D506" s="14">
        <f>YEAR(Table1[[#This Row],[Measurement Date]])</f>
        <v>2021</v>
      </c>
      <c r="E506" s="25">
        <v>60</v>
      </c>
      <c r="F506" s="25"/>
      <c r="G506" s="6" t="s">
        <v>461</v>
      </c>
      <c r="H506" s="6" t="s">
        <v>472</v>
      </c>
      <c r="I506" s="13" t="s">
        <v>420</v>
      </c>
      <c r="J506" s="50" t="s">
        <v>457</v>
      </c>
      <c r="K506" s="25"/>
      <c r="L506" s="25">
        <v>25.7</v>
      </c>
      <c r="M506" s="25">
        <v>25.7</v>
      </c>
      <c r="N506" s="25">
        <v>3.2</v>
      </c>
      <c r="O506" s="25">
        <v>9.6000000000000002E-2</v>
      </c>
      <c r="P506" s="25" t="s">
        <v>46</v>
      </c>
      <c r="Q506" s="25">
        <v>1.179</v>
      </c>
      <c r="R506" s="25"/>
      <c r="S506" s="25">
        <v>25.8</v>
      </c>
      <c r="T506" s="25">
        <v>84.6</v>
      </c>
      <c r="U506" s="25">
        <v>1</v>
      </c>
      <c r="V506" s="25" t="s">
        <v>165</v>
      </c>
      <c r="W506" s="12">
        <f t="shared" si="35"/>
        <v>100.13150661478599</v>
      </c>
      <c r="X506" s="164"/>
    </row>
    <row r="507" spans="1:24" ht="16" customHeight="1" x14ac:dyDescent="0.2">
      <c r="A507" s="121" t="s">
        <v>1076</v>
      </c>
      <c r="B507" s="27">
        <v>44572</v>
      </c>
      <c r="C507">
        <f t="shared" si="37"/>
        <v>1</v>
      </c>
      <c r="D507" s="14">
        <f>YEAR(Table1[[#This Row],[Measurement Date]])</f>
        <v>2022</v>
      </c>
      <c r="E507" s="25" t="s">
        <v>1077</v>
      </c>
      <c r="F507" s="25"/>
      <c r="G507" s="32" t="s">
        <v>463</v>
      </c>
      <c r="H507" s="32" t="s">
        <v>464</v>
      </c>
      <c r="I507" s="13" t="s">
        <v>196</v>
      </c>
      <c r="J507" s="50" t="s">
        <v>1</v>
      </c>
      <c r="K507" s="25"/>
      <c r="L507" s="25">
        <v>30.8</v>
      </c>
      <c r="M507" s="25">
        <v>30.8</v>
      </c>
      <c r="N507" s="25">
        <v>6.2</v>
      </c>
      <c r="O507" s="25">
        <v>9.9000000000000005E-2</v>
      </c>
      <c r="P507" s="25" t="s">
        <v>46</v>
      </c>
      <c r="Q507" s="25"/>
      <c r="R507" s="25"/>
      <c r="S507" s="25"/>
      <c r="T507" s="25"/>
      <c r="U507" s="25">
        <v>61</v>
      </c>
      <c r="V507" s="25" t="s">
        <v>1</v>
      </c>
      <c r="W507" s="12">
        <f t="shared" si="35"/>
        <v>0</v>
      </c>
      <c r="X507" s="164"/>
    </row>
    <row r="508" spans="1:24" ht="16" customHeight="1" x14ac:dyDescent="0.2">
      <c r="A508" s="74" t="s">
        <v>1080</v>
      </c>
      <c r="B508" s="23">
        <v>44729</v>
      </c>
      <c r="C508">
        <f t="shared" si="37"/>
        <v>6</v>
      </c>
      <c r="D508" s="14">
        <f>YEAR(Table1[[#This Row],[Measurement Date]])</f>
        <v>2022</v>
      </c>
      <c r="E508" s="5" t="s">
        <v>1078</v>
      </c>
      <c r="G508" s="26" t="s">
        <v>1124</v>
      </c>
      <c r="H508" s="7" t="s">
        <v>1130</v>
      </c>
      <c r="I508" s="6" t="s">
        <v>311</v>
      </c>
      <c r="J508" s="167" t="s">
        <v>1079</v>
      </c>
      <c r="K508" s="5"/>
      <c r="L508" s="5">
        <v>31.3</v>
      </c>
      <c r="M508" s="25">
        <v>31.3</v>
      </c>
      <c r="N508" s="5">
        <v>0.8</v>
      </c>
      <c r="O508" s="5">
        <v>1.1677</v>
      </c>
      <c r="P508" s="5" t="s">
        <v>46</v>
      </c>
      <c r="Q508" s="5">
        <v>1.9131</v>
      </c>
      <c r="S508" s="5">
        <v>20.472999999999999</v>
      </c>
      <c r="T508" s="5">
        <v>79.8</v>
      </c>
      <c r="U508" s="5">
        <v>1</v>
      </c>
      <c r="V508" s="5" t="s">
        <v>1</v>
      </c>
      <c r="W508" s="3">
        <f t="shared" si="35"/>
        <v>99.856815486900942</v>
      </c>
      <c r="X508" s="165"/>
    </row>
    <row r="509" spans="1:24" ht="16" customHeight="1" x14ac:dyDescent="0.2">
      <c r="A509" s="74" t="s">
        <v>1081</v>
      </c>
      <c r="B509" s="23">
        <v>44682</v>
      </c>
      <c r="C509">
        <f t="shared" si="37"/>
        <v>5</v>
      </c>
      <c r="D509" s="14">
        <f>YEAR(Table1[[#This Row],[Measurement Date]])</f>
        <v>2022</v>
      </c>
      <c r="E509" s="5">
        <v>61</v>
      </c>
      <c r="F509" s="5">
        <v>5</v>
      </c>
      <c r="G509" s="6" t="s">
        <v>1133</v>
      </c>
      <c r="H509" s="6" t="s">
        <v>464</v>
      </c>
      <c r="I509" s="6" t="s">
        <v>1084</v>
      </c>
      <c r="J509" s="11" t="s">
        <v>88</v>
      </c>
      <c r="K509" s="5"/>
      <c r="L509" s="5">
        <v>47.6</v>
      </c>
      <c r="M509" s="25">
        <f t="shared" ref="M509:M515" si="38">L509</f>
        <v>47.6</v>
      </c>
      <c r="N509" s="5">
        <v>2.6</v>
      </c>
      <c r="O509" s="5">
        <v>4.5199999999999997E-2</v>
      </c>
      <c r="P509" s="5" t="s">
        <v>47</v>
      </c>
      <c r="U509" s="5">
        <v>665</v>
      </c>
      <c r="V509" s="5" t="s">
        <v>88</v>
      </c>
      <c r="W509" s="3">
        <f t="shared" si="35"/>
        <v>0</v>
      </c>
      <c r="X509" s="165"/>
    </row>
    <row r="510" spans="1:24" ht="16" customHeight="1" x14ac:dyDescent="0.2">
      <c r="A510" s="74" t="s">
        <v>1082</v>
      </c>
      <c r="B510" s="23">
        <v>44888</v>
      </c>
      <c r="C510">
        <f t="shared" si="37"/>
        <v>11</v>
      </c>
      <c r="D510" s="14">
        <f>YEAR(Table1[[#This Row],[Measurement Date]])</f>
        <v>2022</v>
      </c>
      <c r="E510" s="5" t="s">
        <v>1083</v>
      </c>
      <c r="G510" s="35" t="s">
        <v>1124</v>
      </c>
      <c r="H510" s="35" t="s">
        <v>1130</v>
      </c>
      <c r="I510" s="6" t="s">
        <v>311</v>
      </c>
      <c r="J510" s="11" t="s">
        <v>409</v>
      </c>
      <c r="K510" s="5"/>
      <c r="L510" s="5">
        <v>32.5</v>
      </c>
      <c r="M510" s="25">
        <f t="shared" si="38"/>
        <v>32.5</v>
      </c>
      <c r="N510" s="5">
        <v>1</v>
      </c>
      <c r="O510" s="5">
        <v>1.014</v>
      </c>
      <c r="P510" s="5" t="s">
        <v>47</v>
      </c>
      <c r="Q510" s="5">
        <v>1.9798</v>
      </c>
      <c r="S510" s="5">
        <v>20.239999999999998</v>
      </c>
      <c r="T510" s="5">
        <v>81.2</v>
      </c>
      <c r="U510" s="5">
        <v>1</v>
      </c>
      <c r="V510" s="5" t="s">
        <v>1085</v>
      </c>
      <c r="W510" s="3">
        <f t="shared" si="35"/>
        <v>100.11623207384616</v>
      </c>
      <c r="X510" s="165"/>
    </row>
    <row r="511" spans="1:24" ht="16" customHeight="1" x14ac:dyDescent="0.2">
      <c r="A511" s="74" t="s">
        <v>1088</v>
      </c>
      <c r="B511" s="27">
        <v>44835</v>
      </c>
      <c r="C511">
        <f t="shared" si="37"/>
        <v>10</v>
      </c>
      <c r="D511" s="14">
        <f>YEAR(Table1[[#This Row],[Measurement Date]])</f>
        <v>2022</v>
      </c>
      <c r="E511" s="25">
        <v>61</v>
      </c>
      <c r="F511" s="25">
        <v>1</v>
      </c>
      <c r="G511" s="13" t="s">
        <v>473</v>
      </c>
      <c r="H511" s="13" t="s">
        <v>476</v>
      </c>
      <c r="I511" s="13" t="s">
        <v>1086</v>
      </c>
      <c r="J511" s="50" t="s">
        <v>1087</v>
      </c>
      <c r="K511" s="5"/>
      <c r="L511" s="5">
        <v>26.81</v>
      </c>
      <c r="M511" s="25">
        <f t="shared" si="38"/>
        <v>26.81</v>
      </c>
      <c r="N511" s="5">
        <v>1.5</v>
      </c>
      <c r="O511" s="5">
        <v>274.39999999999998</v>
      </c>
      <c r="P511" s="5" t="s">
        <v>48</v>
      </c>
      <c r="Q511" s="5">
        <v>0.75139999999999996</v>
      </c>
      <c r="R511" s="5">
        <v>41.45</v>
      </c>
      <c r="T511" s="5">
        <v>86.07</v>
      </c>
      <c r="U511" s="5">
        <v>1</v>
      </c>
      <c r="V511" s="5" t="s">
        <v>32</v>
      </c>
      <c r="W511" s="3">
        <f t="shared" si="35"/>
        <v>0</v>
      </c>
      <c r="X511" s="165"/>
    </row>
    <row r="512" spans="1:24" ht="16" customHeight="1" x14ac:dyDescent="0.2">
      <c r="A512" s="59" t="s">
        <v>1089</v>
      </c>
      <c r="B512" s="23">
        <v>44931</v>
      </c>
      <c r="C512" s="4">
        <f t="shared" si="37"/>
        <v>1</v>
      </c>
      <c r="D512" s="4">
        <f>YEAR(Table1[[#This Row],[Measurement Date]])</f>
        <v>2023</v>
      </c>
      <c r="G512" s="6" t="s">
        <v>467</v>
      </c>
      <c r="H512" s="7" t="s">
        <v>8</v>
      </c>
      <c r="J512" s="6" t="s">
        <v>1090</v>
      </c>
      <c r="K512" s="18"/>
      <c r="L512" s="25">
        <v>23.6</v>
      </c>
      <c r="M512" s="25">
        <f t="shared" si="38"/>
        <v>23.6</v>
      </c>
      <c r="N512" s="25"/>
      <c r="O512" s="25">
        <v>0.89900000000000002</v>
      </c>
      <c r="P512" s="25" t="s">
        <v>47</v>
      </c>
      <c r="Q512" s="25">
        <v>0.7671</v>
      </c>
      <c r="R512" s="25">
        <v>38.299999999999997</v>
      </c>
      <c r="S512" s="25"/>
      <c r="T512" s="25">
        <v>80.459999999999994</v>
      </c>
      <c r="U512" s="25">
        <v>1</v>
      </c>
      <c r="V512" s="25" t="s">
        <v>88</v>
      </c>
      <c r="W512" s="12"/>
      <c r="X512" s="12"/>
    </row>
    <row r="513" spans="1:24" ht="16" customHeight="1" x14ac:dyDescent="0.2">
      <c r="A513" s="59" t="s">
        <v>1091</v>
      </c>
      <c r="B513" s="23">
        <v>45006</v>
      </c>
      <c r="C513" s="6">
        <v>3</v>
      </c>
      <c r="D513" s="4">
        <f>YEAR(Table1[[#This Row],[Measurement Date]])</f>
        <v>2023</v>
      </c>
      <c r="E513" s="4">
        <v>62</v>
      </c>
      <c r="G513" s="6" t="s">
        <v>461</v>
      </c>
      <c r="H513" s="6" t="s">
        <v>939</v>
      </c>
      <c r="J513" s="7" t="s">
        <v>1094</v>
      </c>
      <c r="L513" s="5">
        <v>19.2</v>
      </c>
      <c r="M513" s="5">
        <f t="shared" si="38"/>
        <v>19.2</v>
      </c>
      <c r="N513" s="5">
        <v>1.5</v>
      </c>
      <c r="O513" s="5">
        <v>3.2599999999999997E-2</v>
      </c>
      <c r="P513" s="5" t="s">
        <v>47</v>
      </c>
      <c r="Q513" s="5">
        <v>0.91349999999999998</v>
      </c>
      <c r="R513" s="5">
        <v>26.61</v>
      </c>
      <c r="T513" s="5">
        <v>79</v>
      </c>
      <c r="U513" s="5">
        <v>1</v>
      </c>
      <c r="V513" s="5" t="s">
        <v>1</v>
      </c>
    </row>
    <row r="514" spans="1:24" ht="16" customHeight="1" x14ac:dyDescent="0.2">
      <c r="A514" s="59" t="s">
        <v>1092</v>
      </c>
      <c r="B514" s="23">
        <v>44881</v>
      </c>
      <c r="C514" s="6">
        <f t="shared" ref="C514:C537" si="39">MONTH(B514)</f>
        <v>11</v>
      </c>
      <c r="D514" s="4">
        <f>YEAR(Table1[[#This Row],[Measurement Date]])</f>
        <v>2022</v>
      </c>
      <c r="E514" s="5"/>
      <c r="G514" s="6" t="s">
        <v>461</v>
      </c>
      <c r="H514" s="6" t="s">
        <v>472</v>
      </c>
      <c r="J514" s="11" t="s">
        <v>457</v>
      </c>
      <c r="K514" s="5"/>
      <c r="L514" s="5">
        <v>25.8</v>
      </c>
      <c r="M514" s="5">
        <f t="shared" si="38"/>
        <v>25.8</v>
      </c>
      <c r="N514" s="5">
        <v>3.1</v>
      </c>
      <c r="O514" s="5">
        <v>9.5899999999999999E-2</v>
      </c>
      <c r="P514" s="5" t="s">
        <v>47</v>
      </c>
      <c r="Q514" s="5">
        <v>1.1797</v>
      </c>
      <c r="R514" s="5">
        <v>25.77</v>
      </c>
      <c r="T514" s="5">
        <v>84.9</v>
      </c>
      <c r="U514" s="5">
        <v>1</v>
      </c>
      <c r="V514" s="5" t="s">
        <v>165</v>
      </c>
      <c r="W514" s="3">
        <f t="shared" ref="W514:W530" si="40">Q514*S514*T514/(L514)</f>
        <v>0</v>
      </c>
      <c r="X514" s="165"/>
    </row>
    <row r="515" spans="1:24" ht="16" customHeight="1" x14ac:dyDescent="0.2">
      <c r="A515" s="59" t="s">
        <v>1093</v>
      </c>
      <c r="B515" s="23">
        <v>44999</v>
      </c>
      <c r="C515" s="6">
        <f t="shared" si="39"/>
        <v>3</v>
      </c>
      <c r="D515" s="4">
        <f>YEAR(Table1[[#This Row],[Measurement Date]])</f>
        <v>2023</v>
      </c>
      <c r="E515" s="5">
        <v>62</v>
      </c>
      <c r="G515" s="7" t="s">
        <v>1124</v>
      </c>
      <c r="H515" s="7" t="s">
        <v>1130</v>
      </c>
      <c r="J515" s="11" t="s">
        <v>1095</v>
      </c>
      <c r="K515" s="5"/>
      <c r="L515" s="5">
        <v>33.200000000000003</v>
      </c>
      <c r="M515" s="5">
        <f t="shared" si="38"/>
        <v>33.200000000000003</v>
      </c>
      <c r="N515" s="5">
        <v>1.1000000000000001</v>
      </c>
      <c r="O515" s="5">
        <v>0.99770000000000003</v>
      </c>
      <c r="P515" s="5" t="s">
        <v>47</v>
      </c>
      <c r="Q515" s="5">
        <v>1.962</v>
      </c>
      <c r="R515" s="5">
        <v>20.97</v>
      </c>
      <c r="T515" s="5">
        <v>80.7</v>
      </c>
      <c r="U515" s="5">
        <v>1</v>
      </c>
      <c r="V515" s="5" t="s">
        <v>1085</v>
      </c>
      <c r="W515" s="3">
        <f t="shared" si="40"/>
        <v>0</v>
      </c>
      <c r="X515" s="165"/>
    </row>
    <row r="516" spans="1:24" ht="16" customHeight="1" x14ac:dyDescent="0.2">
      <c r="A516" s="59" t="s">
        <v>1096</v>
      </c>
      <c r="B516" s="139">
        <v>44958</v>
      </c>
      <c r="C516" s="6">
        <f t="shared" si="39"/>
        <v>2</v>
      </c>
      <c r="D516" s="4">
        <f>YEAR(Table1[[#This Row],[Measurement Date]])</f>
        <v>2023</v>
      </c>
      <c r="E516" s="5">
        <v>62</v>
      </c>
      <c r="F516" s="5">
        <v>2</v>
      </c>
      <c r="G516" s="6" t="s">
        <v>467</v>
      </c>
      <c r="H516" s="6" t="s">
        <v>16</v>
      </c>
      <c r="J516" s="11" t="s">
        <v>22</v>
      </c>
      <c r="K516" s="5"/>
      <c r="L516" s="5">
        <v>22.3</v>
      </c>
      <c r="M516" s="5">
        <v>22.3</v>
      </c>
      <c r="N516" s="5">
        <v>0.8</v>
      </c>
      <c r="O516" s="5">
        <v>0.4491</v>
      </c>
      <c r="P516" s="5" t="s">
        <v>47</v>
      </c>
      <c r="Q516" s="5">
        <v>0.89849999999999997</v>
      </c>
      <c r="R516" s="5">
        <v>31.69</v>
      </c>
      <c r="T516" s="5">
        <v>78.900000000000006</v>
      </c>
      <c r="U516" s="5">
        <v>1</v>
      </c>
      <c r="V516" s="5" t="s">
        <v>1</v>
      </c>
      <c r="W516" s="3">
        <f t="shared" si="40"/>
        <v>0</v>
      </c>
      <c r="X516" s="165"/>
    </row>
    <row r="517" spans="1:24" ht="16" customHeight="1" x14ac:dyDescent="0.2">
      <c r="A517" s="59" t="s">
        <v>1097</v>
      </c>
      <c r="B517" s="139">
        <v>44986</v>
      </c>
      <c r="C517" s="6">
        <f t="shared" si="39"/>
        <v>3</v>
      </c>
      <c r="D517" s="4">
        <f>YEAR(Table1[[#This Row],[Measurement Date]])</f>
        <v>2023</v>
      </c>
      <c r="E517" s="5">
        <v>62</v>
      </c>
      <c r="F517" s="5">
        <v>2</v>
      </c>
      <c r="G517" s="6" t="s">
        <v>461</v>
      </c>
      <c r="H517" s="6" t="s">
        <v>472</v>
      </c>
      <c r="J517" s="11" t="s">
        <v>1102</v>
      </c>
      <c r="K517" s="5"/>
      <c r="L517" s="29">
        <v>26</v>
      </c>
      <c r="M517" s="29">
        <v>26</v>
      </c>
      <c r="N517" s="5">
        <v>1.9</v>
      </c>
      <c r="O517" s="5">
        <v>7.46E-2</v>
      </c>
      <c r="P517" s="5" t="s">
        <v>47</v>
      </c>
      <c r="Q517" s="5">
        <v>1.19</v>
      </c>
      <c r="R517" s="3">
        <v>26</v>
      </c>
      <c r="T517" s="5">
        <v>84</v>
      </c>
      <c r="U517" s="5">
        <v>1</v>
      </c>
      <c r="V517" s="5" t="s">
        <v>412</v>
      </c>
      <c r="W517" s="3">
        <f t="shared" si="40"/>
        <v>0</v>
      </c>
      <c r="X517" s="165"/>
    </row>
    <row r="518" spans="1:24" ht="16" customHeight="1" x14ac:dyDescent="0.2">
      <c r="A518" s="59" t="s">
        <v>1098</v>
      </c>
      <c r="B518" s="139">
        <v>45017</v>
      </c>
      <c r="C518" s="6">
        <f t="shared" si="39"/>
        <v>4</v>
      </c>
      <c r="D518" s="4">
        <f>YEAR(Table1[[#This Row],[Measurement Date]])</f>
        <v>2023</v>
      </c>
      <c r="E518" s="5">
        <v>62</v>
      </c>
      <c r="F518" s="5">
        <v>2</v>
      </c>
      <c r="G518" s="6" t="s">
        <v>461</v>
      </c>
      <c r="H518" s="7" t="s">
        <v>1128</v>
      </c>
      <c r="J518" s="11" t="s">
        <v>1099</v>
      </c>
      <c r="K518" s="5"/>
      <c r="L518" s="5">
        <v>14.9</v>
      </c>
      <c r="M518" s="5">
        <v>14.9</v>
      </c>
      <c r="N518" s="29">
        <v>2</v>
      </c>
      <c r="O518" s="5">
        <v>0.26939999999999997</v>
      </c>
      <c r="P518" s="5" t="s">
        <v>47</v>
      </c>
      <c r="Q518" s="5">
        <v>0.5554</v>
      </c>
      <c r="R518" s="5">
        <v>36.93</v>
      </c>
      <c r="T518" s="5">
        <v>72.5</v>
      </c>
      <c r="U518" s="5">
        <v>1</v>
      </c>
      <c r="V518" s="5" t="s">
        <v>1100</v>
      </c>
      <c r="W518" s="3">
        <f t="shared" si="40"/>
        <v>0</v>
      </c>
      <c r="X518" s="165"/>
    </row>
    <row r="519" spans="1:24" ht="16" customHeight="1" x14ac:dyDescent="0.2">
      <c r="A519" s="59" t="s">
        <v>1101</v>
      </c>
      <c r="B519" s="139">
        <v>45047</v>
      </c>
      <c r="C519" s="6">
        <f t="shared" si="39"/>
        <v>5</v>
      </c>
      <c r="D519" s="4">
        <f>YEAR(Table1[[#This Row],[Measurement Date]])</f>
        <v>2023</v>
      </c>
      <c r="E519" s="5">
        <v>62</v>
      </c>
      <c r="F519" s="5">
        <v>3</v>
      </c>
      <c r="G519" s="7" t="s">
        <v>1124</v>
      </c>
      <c r="H519" s="7" t="s">
        <v>1130</v>
      </c>
      <c r="J519" s="11" t="s">
        <v>1095</v>
      </c>
      <c r="K519" s="5"/>
      <c r="L519" s="5">
        <v>33.700000000000003</v>
      </c>
      <c r="M519" s="5">
        <v>33.700000000000003</v>
      </c>
      <c r="N519" s="5">
        <v>3.3</v>
      </c>
      <c r="O519" s="5">
        <v>1.0035000000000001</v>
      </c>
      <c r="P519" s="5" t="s">
        <v>47</v>
      </c>
      <c r="Q519" s="5">
        <v>1.974</v>
      </c>
      <c r="R519" s="5">
        <v>20.99</v>
      </c>
      <c r="T519" s="5">
        <v>81.3</v>
      </c>
      <c r="U519" s="5">
        <v>1</v>
      </c>
      <c r="V519" s="5" t="s">
        <v>1085</v>
      </c>
      <c r="W519" s="3">
        <f t="shared" si="40"/>
        <v>0</v>
      </c>
      <c r="X519" s="165"/>
    </row>
    <row r="520" spans="1:24" ht="16" customHeight="1" x14ac:dyDescent="0.2">
      <c r="A520" s="59" t="s">
        <v>1103</v>
      </c>
      <c r="B520" s="23">
        <v>45056</v>
      </c>
      <c r="C520" s="6">
        <f t="shared" si="39"/>
        <v>5</v>
      </c>
      <c r="D520" s="4">
        <f>YEAR(Table1[[#This Row],[Measurement Date]])</f>
        <v>2023</v>
      </c>
      <c r="E520" s="5" t="s">
        <v>1104</v>
      </c>
      <c r="F520" s="5">
        <v>2</v>
      </c>
      <c r="G520" s="6" t="s">
        <v>461</v>
      </c>
      <c r="H520" s="6" t="s">
        <v>472</v>
      </c>
      <c r="J520" s="11" t="s">
        <v>1105</v>
      </c>
      <c r="K520" s="5"/>
      <c r="L520" s="5">
        <v>26.1</v>
      </c>
      <c r="M520" s="5">
        <v>26.1</v>
      </c>
      <c r="N520" s="5">
        <v>2.2000000000000002</v>
      </c>
      <c r="O520" s="5">
        <v>5.1270000000000003E-2</v>
      </c>
      <c r="P520" s="5" t="s">
        <v>47</v>
      </c>
      <c r="U520" s="5">
        <v>1</v>
      </c>
      <c r="V520" s="5" t="s">
        <v>1100</v>
      </c>
      <c r="W520" s="3">
        <f t="shared" si="40"/>
        <v>0</v>
      </c>
      <c r="X520" s="165"/>
    </row>
    <row r="521" spans="1:24" ht="16" customHeight="1" x14ac:dyDescent="0.2">
      <c r="A521" s="59" t="s">
        <v>1106</v>
      </c>
      <c r="B521" s="23">
        <v>45169</v>
      </c>
      <c r="C521" s="6">
        <f t="shared" si="39"/>
        <v>8</v>
      </c>
      <c r="D521" s="4">
        <f>YEAR(Table1[[#This Row],[Measurement Date]])</f>
        <v>2023</v>
      </c>
      <c r="E521" s="5">
        <v>63</v>
      </c>
      <c r="F521" s="5">
        <v>2</v>
      </c>
      <c r="G521" s="6" t="s">
        <v>467</v>
      </c>
      <c r="H521" s="6" t="s">
        <v>16</v>
      </c>
      <c r="J521" s="11" t="s">
        <v>22</v>
      </c>
      <c r="K521" s="5"/>
      <c r="M521" s="5">
        <v>22.4</v>
      </c>
      <c r="N521" s="5">
        <v>1.3</v>
      </c>
      <c r="O521" s="5">
        <v>0.44969999999999999</v>
      </c>
      <c r="P521" s="5" t="s">
        <v>47</v>
      </c>
      <c r="Q521" s="5">
        <v>0.89959999999999996</v>
      </c>
      <c r="R521" s="5">
        <v>31.4</v>
      </c>
      <c r="T521" s="5">
        <v>79.3</v>
      </c>
      <c r="U521" s="5">
        <v>1</v>
      </c>
      <c r="V521" s="5" t="s">
        <v>1</v>
      </c>
      <c r="W521" s="3" t="e">
        <f t="shared" si="40"/>
        <v>#DIV/0!</v>
      </c>
      <c r="X521" s="165"/>
    </row>
    <row r="522" spans="1:24" ht="16" customHeight="1" x14ac:dyDescent="0.2">
      <c r="A522" s="59" t="s">
        <v>1107</v>
      </c>
      <c r="B522" s="23">
        <v>45128</v>
      </c>
      <c r="C522" s="6">
        <f t="shared" si="39"/>
        <v>7</v>
      </c>
      <c r="D522" s="4">
        <f>YEAR(Table1[[#This Row],[Measurement Date]])</f>
        <v>2023</v>
      </c>
      <c r="E522" s="5">
        <v>63</v>
      </c>
      <c r="F522" s="5">
        <v>2</v>
      </c>
      <c r="G522" s="6" t="s">
        <v>461</v>
      </c>
      <c r="H522" s="6" t="s">
        <v>472</v>
      </c>
      <c r="J522" s="96" t="s">
        <v>1108</v>
      </c>
      <c r="K522" s="5"/>
      <c r="M522" s="5">
        <v>26.1</v>
      </c>
      <c r="N522" s="5">
        <v>3.2</v>
      </c>
      <c r="O522" s="5">
        <v>4.9299999999999997E-2</v>
      </c>
      <c r="P522" s="5" t="s">
        <v>47</v>
      </c>
      <c r="Q522" s="5">
        <v>1.1739999999999999</v>
      </c>
      <c r="R522" s="5">
        <v>26.13</v>
      </c>
      <c r="T522" s="5">
        <v>85.2</v>
      </c>
      <c r="U522" s="5">
        <v>1</v>
      </c>
      <c r="V522" s="5" t="s">
        <v>165</v>
      </c>
      <c r="W522" s="3" t="e">
        <f t="shared" si="40"/>
        <v>#DIV/0!</v>
      </c>
      <c r="X522" s="165"/>
    </row>
    <row r="523" spans="1:24" ht="16" customHeight="1" x14ac:dyDescent="0.2">
      <c r="A523" s="59" t="s">
        <v>1109</v>
      </c>
      <c r="B523" s="23">
        <v>45195</v>
      </c>
      <c r="C523" s="6">
        <f t="shared" si="39"/>
        <v>9</v>
      </c>
      <c r="D523" s="4">
        <f>YEAR(Table1[[#This Row],[Measurement Date]])</f>
        <v>2023</v>
      </c>
      <c r="E523" s="5">
        <v>63</v>
      </c>
      <c r="F523" s="5">
        <v>3</v>
      </c>
      <c r="G523" s="7" t="s">
        <v>1124</v>
      </c>
      <c r="H523" s="7" t="s">
        <v>1130</v>
      </c>
      <c r="J523" s="96" t="s">
        <v>1110</v>
      </c>
      <c r="K523" s="5"/>
      <c r="M523" s="5">
        <v>33.9</v>
      </c>
      <c r="N523" s="5">
        <v>0.9</v>
      </c>
      <c r="O523" s="5">
        <v>1</v>
      </c>
      <c r="P523" s="5" t="s">
        <v>47</v>
      </c>
      <c r="Q523" s="5">
        <v>1.966</v>
      </c>
      <c r="R523" s="5">
        <v>20.76</v>
      </c>
      <c r="T523" s="5">
        <v>83</v>
      </c>
      <c r="U523" s="5">
        <v>1</v>
      </c>
      <c r="V523" s="5" t="s">
        <v>1</v>
      </c>
      <c r="W523" s="3" t="e">
        <f t="shared" si="40"/>
        <v>#DIV/0!</v>
      </c>
      <c r="X523" s="165"/>
    </row>
    <row r="524" spans="1:24" ht="16" customHeight="1" x14ac:dyDescent="0.2">
      <c r="A524" s="59" t="s">
        <v>1111</v>
      </c>
      <c r="B524" s="23">
        <v>45260</v>
      </c>
      <c r="C524" s="6">
        <f t="shared" si="39"/>
        <v>11</v>
      </c>
      <c r="D524" s="4">
        <f>YEAR(Table1[[#This Row],[Measurement Date]])</f>
        <v>2023</v>
      </c>
      <c r="E524" s="5">
        <v>64</v>
      </c>
      <c r="F524" s="5">
        <v>1</v>
      </c>
      <c r="G524" s="6" t="s">
        <v>473</v>
      </c>
      <c r="H524" s="6" t="s">
        <v>476</v>
      </c>
      <c r="I524" s="6" t="s">
        <v>1112</v>
      </c>
      <c r="J524" s="96" t="s">
        <v>1087</v>
      </c>
      <c r="K524" s="5"/>
      <c r="L524" s="5">
        <v>27.1</v>
      </c>
      <c r="M524" s="5">
        <f>Table1[[#This Row],[Revised/New Efficiency (%)]]</f>
        <v>27.1</v>
      </c>
      <c r="N524" s="5">
        <v>1.2</v>
      </c>
      <c r="O524" s="5">
        <v>243.04</v>
      </c>
      <c r="P524" s="5" t="s">
        <v>47</v>
      </c>
      <c r="Q524" s="5">
        <v>0.74250000000000005</v>
      </c>
      <c r="R524" s="5">
        <v>42.61</v>
      </c>
      <c r="T524" s="5">
        <v>85.6</v>
      </c>
      <c r="U524" s="5">
        <v>1</v>
      </c>
      <c r="V524" s="5" t="s">
        <v>32</v>
      </c>
      <c r="W524" s="3">
        <f t="shared" si="40"/>
        <v>0</v>
      </c>
      <c r="X524" s="165"/>
    </row>
    <row r="525" spans="1:24" ht="16" customHeight="1" x14ac:dyDescent="0.2">
      <c r="A525" s="59" t="s">
        <v>1113</v>
      </c>
      <c r="B525" s="23">
        <v>45309</v>
      </c>
      <c r="C525" s="6">
        <f t="shared" si="39"/>
        <v>1</v>
      </c>
      <c r="D525" s="4">
        <f>YEAR(Table1[[#This Row],[Measurement Date]])</f>
        <v>2024</v>
      </c>
      <c r="E525" s="5">
        <v>64</v>
      </c>
      <c r="F525" s="5">
        <v>2</v>
      </c>
      <c r="G525" s="6" t="s">
        <v>467</v>
      </c>
      <c r="H525" s="6" t="s">
        <v>16</v>
      </c>
      <c r="I525" s="6" t="s">
        <v>16</v>
      </c>
      <c r="J525" s="96" t="s">
        <v>22</v>
      </c>
      <c r="K525" s="5"/>
      <c r="L525" s="5">
        <v>22.6</v>
      </c>
      <c r="M525" s="5">
        <f>Table1[[#This Row],[Revised/New Efficiency (%)]]</f>
        <v>22.6</v>
      </c>
      <c r="N525" s="5">
        <v>0.8</v>
      </c>
      <c r="O525" s="5">
        <v>0.44800000000000001</v>
      </c>
      <c r="P525" s="5" t="s">
        <v>46</v>
      </c>
      <c r="Q525" s="5">
        <v>0.89890000000000003</v>
      </c>
      <c r="R525" s="5">
        <v>31.55</v>
      </c>
      <c r="T525" s="5">
        <v>79.61</v>
      </c>
      <c r="U525" s="5">
        <v>1</v>
      </c>
      <c r="V525" s="5" t="s">
        <v>1</v>
      </c>
      <c r="W525" s="3">
        <f t="shared" si="40"/>
        <v>0</v>
      </c>
      <c r="X525" s="165"/>
    </row>
    <row r="526" spans="1:24" ht="16" customHeight="1" x14ac:dyDescent="0.2">
      <c r="A526" s="59" t="s">
        <v>1114</v>
      </c>
      <c r="B526" s="23">
        <v>44044</v>
      </c>
      <c r="C526" s="6">
        <f t="shared" si="39"/>
        <v>8</v>
      </c>
      <c r="D526" s="4">
        <f>YEAR(Table1[[#This Row],[Measurement Date]])</f>
        <v>2020</v>
      </c>
      <c r="E526" s="5">
        <v>57</v>
      </c>
      <c r="G526" s="6" t="s">
        <v>461</v>
      </c>
      <c r="H526" s="132" t="s">
        <v>1129</v>
      </c>
      <c r="I526" s="132" t="s">
        <v>410</v>
      </c>
      <c r="J526" s="96" t="s">
        <v>411</v>
      </c>
      <c r="K526" s="5"/>
      <c r="L526" s="5">
        <v>24.4</v>
      </c>
      <c r="M526" s="5">
        <v>24.4</v>
      </c>
      <c r="N526" s="5">
        <v>0.4</v>
      </c>
      <c r="O526" s="5">
        <v>4.9000000000000002E-2</v>
      </c>
      <c r="P526" s="5" t="s">
        <v>47</v>
      </c>
      <c r="Q526" s="5">
        <v>2.0019999999999998</v>
      </c>
      <c r="S526" s="5">
        <v>15.21</v>
      </c>
      <c r="T526" s="5">
        <v>80</v>
      </c>
      <c r="U526" s="5">
        <v>1</v>
      </c>
      <c r="V526" s="5" t="s">
        <v>1</v>
      </c>
      <c r="W526" s="3">
        <f t="shared" si="40"/>
        <v>99.837442622950817</v>
      </c>
      <c r="X526" s="165"/>
    </row>
    <row r="527" spans="1:24" ht="16" customHeight="1" x14ac:dyDescent="0.2">
      <c r="A527" s="59" t="s">
        <v>1115</v>
      </c>
      <c r="B527" s="23">
        <v>44228</v>
      </c>
      <c r="C527" s="6">
        <f t="shared" si="39"/>
        <v>2</v>
      </c>
      <c r="D527" s="4">
        <f>YEAR(Table1[[#This Row],[Measurement Date]])</f>
        <v>2021</v>
      </c>
      <c r="E527" s="5">
        <v>58</v>
      </c>
      <c r="G527" s="6" t="s">
        <v>461</v>
      </c>
      <c r="H527" s="132" t="s">
        <v>1129</v>
      </c>
      <c r="I527" s="132" t="s">
        <v>410</v>
      </c>
      <c r="J527" s="96" t="s">
        <v>411</v>
      </c>
      <c r="K527" s="5"/>
      <c r="L527" s="5">
        <v>26.4</v>
      </c>
      <c r="M527" s="5">
        <v>26.4</v>
      </c>
      <c r="N527" s="5">
        <v>0.8</v>
      </c>
      <c r="O527" s="5">
        <v>4.9399999999999999E-2</v>
      </c>
      <c r="P527" s="5" t="s">
        <v>47</v>
      </c>
      <c r="Q527" s="5">
        <v>2.048</v>
      </c>
      <c r="S527" s="5">
        <v>16.54</v>
      </c>
      <c r="T527" s="5">
        <v>77.900000000000006</v>
      </c>
      <c r="U527" s="5">
        <v>1</v>
      </c>
      <c r="V527" s="5" t="s">
        <v>412</v>
      </c>
      <c r="W527" s="3">
        <f t="shared" si="40"/>
        <v>99.953726060606073</v>
      </c>
      <c r="X527" s="165"/>
    </row>
    <row r="528" spans="1:24" ht="16" customHeight="1" x14ac:dyDescent="0.2">
      <c r="A528" s="59" t="s">
        <v>1116</v>
      </c>
      <c r="B528" s="23">
        <v>44531</v>
      </c>
      <c r="C528" s="6">
        <f t="shared" si="39"/>
        <v>12</v>
      </c>
      <c r="D528" s="4">
        <f>YEAR(Table1[[#This Row],[Measurement Date]])</f>
        <v>2021</v>
      </c>
      <c r="E528" s="5">
        <v>60</v>
      </c>
      <c r="G528" s="6" t="s">
        <v>461</v>
      </c>
      <c r="H528" s="132" t="s">
        <v>1129</v>
      </c>
      <c r="I528" s="132" t="s">
        <v>410</v>
      </c>
      <c r="J528" s="96" t="s">
        <v>411</v>
      </c>
      <c r="K528" s="5"/>
      <c r="L528" s="5">
        <v>28</v>
      </c>
      <c r="M528" s="5">
        <v>28</v>
      </c>
      <c r="N528" s="5">
        <v>0.6</v>
      </c>
      <c r="O528" s="5">
        <v>4.9500000000000002E-2</v>
      </c>
      <c r="P528" s="5" t="s">
        <v>47</v>
      </c>
      <c r="Q528" s="5">
        <v>2.125</v>
      </c>
      <c r="S528" s="5">
        <v>16.420000000000002</v>
      </c>
      <c r="T528" s="5">
        <v>80.3</v>
      </c>
      <c r="U528" s="5">
        <v>1</v>
      </c>
      <c r="V528" s="5" t="s">
        <v>412</v>
      </c>
      <c r="W528" s="3">
        <f t="shared" si="40"/>
        <v>100.06670535714287</v>
      </c>
      <c r="X528" s="165"/>
    </row>
    <row r="529" spans="1:24" ht="16" customHeight="1" x14ac:dyDescent="0.2">
      <c r="A529" s="59" t="s">
        <v>1117</v>
      </c>
      <c r="B529" s="23">
        <v>44896</v>
      </c>
      <c r="C529" s="6">
        <f t="shared" si="39"/>
        <v>12</v>
      </c>
      <c r="D529" s="4">
        <f>YEAR(Table1[[#This Row],[Measurement Date]])</f>
        <v>2022</v>
      </c>
      <c r="E529" s="5">
        <v>62</v>
      </c>
      <c r="G529" s="6" t="s">
        <v>461</v>
      </c>
      <c r="H529" s="132" t="s">
        <v>1129</v>
      </c>
      <c r="I529" s="132" t="s">
        <v>410</v>
      </c>
      <c r="J529" s="96" t="s">
        <v>411</v>
      </c>
      <c r="K529" s="5"/>
      <c r="L529" s="5">
        <v>28.2</v>
      </c>
      <c r="M529" s="5">
        <v>28.2</v>
      </c>
      <c r="N529" s="5">
        <v>0.5</v>
      </c>
      <c r="O529" s="5">
        <v>1.038</v>
      </c>
      <c r="P529" s="5" t="s">
        <v>47</v>
      </c>
      <c r="Q529" s="5">
        <v>2.1589999999999998</v>
      </c>
      <c r="S529" s="5">
        <v>16.59</v>
      </c>
      <c r="T529" s="5">
        <v>78.900000000000006</v>
      </c>
      <c r="U529" s="5">
        <v>1</v>
      </c>
      <c r="V529" s="5" t="s">
        <v>412</v>
      </c>
      <c r="W529" s="3">
        <f t="shared" si="40"/>
        <v>100.21365989361702</v>
      </c>
      <c r="X529" s="165"/>
    </row>
    <row r="530" spans="1:24" ht="16" customHeight="1" x14ac:dyDescent="0.2">
      <c r="A530" s="59" t="s">
        <v>1118</v>
      </c>
      <c r="B530" s="23">
        <v>44896</v>
      </c>
      <c r="C530" s="6">
        <f t="shared" si="39"/>
        <v>12</v>
      </c>
      <c r="D530" s="4">
        <f>YEAR(Table1[[#This Row],[Measurement Date]])</f>
        <v>2022</v>
      </c>
      <c r="E530" s="4">
        <v>62</v>
      </c>
      <c r="G530" s="6" t="s">
        <v>461</v>
      </c>
      <c r="H530" s="132" t="s">
        <v>1129</v>
      </c>
      <c r="I530" s="132" t="s">
        <v>410</v>
      </c>
      <c r="J530" s="7" t="s">
        <v>411</v>
      </c>
      <c r="L530" s="5">
        <v>29.1</v>
      </c>
      <c r="M530" s="5">
        <v>29.1</v>
      </c>
      <c r="N530" s="5">
        <v>0.5</v>
      </c>
      <c r="O530" s="5">
        <v>4.8899999999999999E-2</v>
      </c>
      <c r="P530" s="5" t="s">
        <v>47</v>
      </c>
      <c r="Q530" s="5">
        <v>2.1539999999999999</v>
      </c>
      <c r="S530" s="5">
        <v>16.510000000000002</v>
      </c>
      <c r="T530" s="5">
        <v>81.7</v>
      </c>
      <c r="U530" s="5">
        <v>1</v>
      </c>
      <c r="V530" s="5" t="s">
        <v>412</v>
      </c>
      <c r="W530" s="3">
        <f t="shared" si="40"/>
        <v>99.84396969072165</v>
      </c>
    </row>
    <row r="531" spans="1:24" ht="16" customHeight="1" x14ac:dyDescent="0.2">
      <c r="A531" s="59" t="s">
        <v>1119</v>
      </c>
      <c r="B531" s="23">
        <v>43922</v>
      </c>
      <c r="C531" s="6">
        <f t="shared" si="39"/>
        <v>4</v>
      </c>
      <c r="D531" s="4">
        <f>YEAR(Table1[[#This Row],[Measurement Date]])</f>
        <v>2020</v>
      </c>
      <c r="E531" s="5">
        <v>57</v>
      </c>
      <c r="G531" s="6" t="s">
        <v>1124</v>
      </c>
      <c r="H531" s="6" t="s">
        <v>1125</v>
      </c>
      <c r="J531" s="1" t="s">
        <v>88</v>
      </c>
      <c r="K531" s="5"/>
      <c r="M531" s="5">
        <v>34.5</v>
      </c>
      <c r="W531" s="3">
        <f>Q531*S531*T531/(L530)</f>
        <v>0</v>
      </c>
      <c r="X531" s="165"/>
    </row>
    <row r="532" spans="1:24" ht="16" customHeight="1" x14ac:dyDescent="0.2">
      <c r="A532" s="59" t="s">
        <v>1120</v>
      </c>
      <c r="B532" s="23">
        <v>43952</v>
      </c>
      <c r="C532" s="6">
        <f t="shared" si="39"/>
        <v>5</v>
      </c>
      <c r="D532" s="4">
        <f>YEAR(Table1[[#This Row],[Measurement Date]])</f>
        <v>2020</v>
      </c>
      <c r="E532" s="4">
        <v>58</v>
      </c>
      <c r="G532" s="6" t="s">
        <v>1124</v>
      </c>
      <c r="H532" s="6" t="s">
        <v>1125</v>
      </c>
      <c r="J532" s="6" t="s">
        <v>88</v>
      </c>
      <c r="K532" s="5"/>
      <c r="M532" s="5">
        <v>35.9</v>
      </c>
      <c r="X532" s="165"/>
    </row>
    <row r="533" spans="1:24" ht="16" customHeight="1" x14ac:dyDescent="0.2">
      <c r="A533" s="59" t="s">
        <v>1146</v>
      </c>
      <c r="B533" s="23">
        <v>43678</v>
      </c>
      <c r="C533" s="6">
        <f t="shared" si="39"/>
        <v>8</v>
      </c>
      <c r="D533" s="4">
        <v>2019</v>
      </c>
      <c r="E533" s="5">
        <v>55</v>
      </c>
      <c r="G533" s="6" t="s">
        <v>1124</v>
      </c>
      <c r="H533" s="6" t="s">
        <v>1125</v>
      </c>
      <c r="J533" s="1" t="s">
        <v>88</v>
      </c>
      <c r="K533" s="5"/>
      <c r="M533" s="5">
        <v>34.1</v>
      </c>
      <c r="W533" s="3" t="e">
        <f t="shared" ref="W533:W534" si="41">Q533*S533*T533/(L533)</f>
        <v>#DIV/0!</v>
      </c>
      <c r="X533" s="165"/>
    </row>
    <row r="534" spans="1:24" ht="16" customHeight="1" x14ac:dyDescent="0.2">
      <c r="A534" s="59" t="s">
        <v>1147</v>
      </c>
      <c r="B534" s="23">
        <v>42948</v>
      </c>
      <c r="C534" s="6">
        <f t="shared" si="39"/>
        <v>8</v>
      </c>
      <c r="D534" s="4">
        <v>2017</v>
      </c>
      <c r="E534" s="5">
        <v>51</v>
      </c>
      <c r="G534" s="6" t="s">
        <v>1124</v>
      </c>
      <c r="H534" s="6" t="s">
        <v>1125</v>
      </c>
      <c r="J534" s="1" t="s">
        <v>88</v>
      </c>
      <c r="K534" s="5"/>
      <c r="M534" s="5">
        <v>33.299999999999997</v>
      </c>
      <c r="W534" s="3" t="e">
        <f t="shared" si="41"/>
        <v>#DIV/0!</v>
      </c>
      <c r="X534" s="165"/>
    </row>
    <row r="535" spans="1:24" ht="16" customHeight="1" x14ac:dyDescent="0.2">
      <c r="A535" s="59" t="s">
        <v>1148</v>
      </c>
      <c r="B535" s="23">
        <v>42795</v>
      </c>
      <c r="C535" s="6">
        <f t="shared" si="39"/>
        <v>3</v>
      </c>
      <c r="D535" s="4">
        <v>2017</v>
      </c>
      <c r="E535" s="5">
        <v>50</v>
      </c>
      <c r="G535" s="6" t="s">
        <v>1124</v>
      </c>
      <c r="H535" s="6" t="s">
        <v>1125</v>
      </c>
      <c r="J535" s="1" t="s">
        <v>88</v>
      </c>
      <c r="K535" s="5"/>
      <c r="M535" s="5">
        <v>31.3</v>
      </c>
      <c r="W535" s="3" t="e">
        <f>Q535*S535*T535/(L535)</f>
        <v>#DIV/0!</v>
      </c>
      <c r="X535" s="165"/>
    </row>
    <row r="536" spans="1:24" ht="16" customHeight="1" x14ac:dyDescent="0.2">
      <c r="A536" s="59" t="s">
        <v>1149</v>
      </c>
      <c r="B536" s="23">
        <v>42522</v>
      </c>
      <c r="C536" s="6">
        <f t="shared" si="39"/>
        <v>6</v>
      </c>
      <c r="D536" s="4">
        <v>2016</v>
      </c>
      <c r="E536" s="5">
        <v>49</v>
      </c>
      <c r="G536" s="6" t="s">
        <v>1124</v>
      </c>
      <c r="H536" s="6" t="s">
        <v>1125</v>
      </c>
      <c r="J536" s="1" t="s">
        <v>88</v>
      </c>
      <c r="K536" s="5"/>
      <c r="M536" s="5">
        <v>30.2</v>
      </c>
      <c r="W536" s="3" t="e">
        <f>Q536*S536*T536/(L536)</f>
        <v>#DIV/0!</v>
      </c>
      <c r="X536" s="165"/>
    </row>
    <row r="537" spans="1:24" ht="16" customHeight="1" x14ac:dyDescent="0.2">
      <c r="A537" s="59" t="s">
        <v>1121</v>
      </c>
      <c r="B537" s="23">
        <v>44621</v>
      </c>
      <c r="C537" s="6">
        <f t="shared" si="39"/>
        <v>3</v>
      </c>
      <c r="D537" s="4">
        <f>YEAR(Table1[[#This Row],[Measurement Date]])</f>
        <v>2022</v>
      </c>
      <c r="E537" s="5">
        <v>61</v>
      </c>
      <c r="G537" s="6" t="s">
        <v>1124</v>
      </c>
      <c r="H537" s="6" t="s">
        <v>1126</v>
      </c>
      <c r="J537" s="11" t="s">
        <v>1127</v>
      </c>
      <c r="K537" s="5"/>
      <c r="M537" s="5">
        <v>23.4</v>
      </c>
      <c r="W537" s="3" t="e">
        <f>Q537*S537*T537/(L532)</f>
        <v>#DIV/0!</v>
      </c>
      <c r="X537" s="165"/>
    </row>
    <row r="538" spans="1:24" ht="16" customHeight="1" x14ac:dyDescent="0.2">
      <c r="A538" s="59" t="s">
        <v>1122</v>
      </c>
      <c r="B538" s="23">
        <v>45008</v>
      </c>
      <c r="C538" s="6">
        <f>MONTH(B538)</f>
        <v>3</v>
      </c>
      <c r="D538" s="4">
        <f>YEAR(Table1[[#This Row],[Measurement Date]])</f>
        <v>2023</v>
      </c>
      <c r="E538" s="5" t="s">
        <v>1123</v>
      </c>
      <c r="F538" s="5">
        <v>2</v>
      </c>
      <c r="G538" s="6" t="s">
        <v>461</v>
      </c>
      <c r="H538" s="6" t="s">
        <v>943</v>
      </c>
      <c r="J538" s="96" t="s">
        <v>457</v>
      </c>
      <c r="K538" s="25"/>
      <c r="L538" s="25">
        <v>19.100000000000001</v>
      </c>
      <c r="M538" s="25">
        <v>19.100000000000001</v>
      </c>
      <c r="N538" s="25">
        <v>3.1</v>
      </c>
      <c r="O538" s="25">
        <v>0.12</v>
      </c>
      <c r="P538" s="25" t="s">
        <v>46</v>
      </c>
      <c r="Q538" s="25">
        <v>1.1695</v>
      </c>
      <c r="R538" s="25">
        <v>21.02</v>
      </c>
      <c r="S538" s="25"/>
      <c r="T538" s="25">
        <v>77.599999999999994</v>
      </c>
      <c r="U538" s="25">
        <v>1</v>
      </c>
      <c r="V538" s="25" t="s">
        <v>165</v>
      </c>
      <c r="W538" s="3" t="e">
        <f>#REF!*#REF!*#REF!/(L537)</f>
        <v>#REF!</v>
      </c>
      <c r="X538" s="165"/>
    </row>
    <row r="539" spans="1:24" ht="16" customHeight="1" x14ac:dyDescent="0.2">
      <c r="A539" s="59" t="s">
        <v>1135</v>
      </c>
      <c r="B539" s="23">
        <v>44386</v>
      </c>
      <c r="C539" s="6">
        <v>7</v>
      </c>
      <c r="D539" s="4">
        <v>2021</v>
      </c>
      <c r="E539" s="5"/>
      <c r="G539" s="6" t="s">
        <v>1124</v>
      </c>
      <c r="H539" s="6" t="s">
        <v>1126</v>
      </c>
      <c r="I539" s="6" t="s">
        <v>1136</v>
      </c>
      <c r="J539" s="11" t="s">
        <v>1137</v>
      </c>
      <c r="K539" s="25"/>
      <c r="M539" s="5">
        <v>23.1</v>
      </c>
      <c r="N539" s="25">
        <v>6.9</v>
      </c>
      <c r="O539" s="25">
        <v>1.7399999999999999E-2</v>
      </c>
      <c r="P539" s="25" t="s">
        <v>46</v>
      </c>
      <c r="Q539" s="25"/>
      <c r="R539" s="25"/>
      <c r="S539" s="25"/>
      <c r="T539" s="25"/>
      <c r="U539" s="25">
        <v>1</v>
      </c>
      <c r="V539" s="25" t="s">
        <v>88</v>
      </c>
      <c r="W539" s="12">
        <f>Q538*S538*T538/(L538)</f>
        <v>0</v>
      </c>
      <c r="X539" s="164"/>
    </row>
    <row r="540" spans="1:24" ht="16" customHeight="1" x14ac:dyDescent="0.2">
      <c r="A540" s="59" t="s">
        <v>1138</v>
      </c>
      <c r="B540" s="23">
        <v>45047</v>
      </c>
      <c r="C540" s="6">
        <f>MONTH(B540)</f>
        <v>5</v>
      </c>
      <c r="D540" s="4">
        <v>2023</v>
      </c>
      <c r="E540" s="5">
        <v>63</v>
      </c>
      <c r="F540" s="5">
        <v>3</v>
      </c>
      <c r="G540" s="6" t="s">
        <v>1124</v>
      </c>
      <c r="H540" s="6" t="s">
        <v>1125</v>
      </c>
      <c r="I540" s="6" t="s">
        <v>1139</v>
      </c>
      <c r="J540" s="11" t="s">
        <v>1140</v>
      </c>
      <c r="K540" s="5"/>
      <c r="M540" s="5">
        <v>36.1</v>
      </c>
      <c r="N540" s="5">
        <v>1.3</v>
      </c>
      <c r="O540" s="5">
        <v>3.9870000000000001</v>
      </c>
      <c r="Q540" s="5">
        <v>3.3090000000000002</v>
      </c>
      <c r="R540" s="5">
        <v>12.7</v>
      </c>
      <c r="T540" s="5">
        <v>86</v>
      </c>
      <c r="U540" s="5">
        <v>1</v>
      </c>
      <c r="V540" s="5" t="s">
        <v>88</v>
      </c>
      <c r="W540" s="3" t="e">
        <f>Q540*S540*T540/(L540)</f>
        <v>#DIV/0!</v>
      </c>
      <c r="X540" s="165"/>
    </row>
    <row r="541" spans="1:24" ht="16" customHeight="1" x14ac:dyDescent="0.2">
      <c r="A541" s="59" t="s">
        <v>1141</v>
      </c>
      <c r="B541" s="23">
        <v>45406</v>
      </c>
      <c r="C541" s="6">
        <f>MONTH(B541)</f>
        <v>4</v>
      </c>
      <c r="D541" s="4">
        <v>2024</v>
      </c>
      <c r="E541" s="5">
        <v>64</v>
      </c>
      <c r="F541" s="5">
        <v>2</v>
      </c>
      <c r="G541" s="6" t="s">
        <v>461</v>
      </c>
      <c r="H541" s="6" t="s">
        <v>472</v>
      </c>
      <c r="J541" s="11" t="s">
        <v>1142</v>
      </c>
      <c r="K541" s="5"/>
      <c r="M541" s="5">
        <v>26.7</v>
      </c>
      <c r="N541" s="5">
        <v>2.2000000000000002</v>
      </c>
      <c r="O541" s="5">
        <v>5.1900000000000002E-2</v>
      </c>
      <c r="P541" s="5" t="s">
        <v>46</v>
      </c>
      <c r="Q541" s="5">
        <v>1.1930000000000001</v>
      </c>
      <c r="R541" s="5">
        <v>26.49</v>
      </c>
      <c r="T541" s="5">
        <v>84.5</v>
      </c>
      <c r="U541" s="5">
        <v>1</v>
      </c>
      <c r="V541" s="5" t="s">
        <v>1100</v>
      </c>
      <c r="W541" s="3" t="e">
        <f>Q541*S541*T541/(L541)</f>
        <v>#DIV/0!</v>
      </c>
      <c r="X541" s="165"/>
    </row>
    <row r="542" spans="1:24" ht="16" customHeight="1" x14ac:dyDescent="0.2">
      <c r="A542" s="59" t="s">
        <v>1143</v>
      </c>
      <c r="B542" s="23">
        <v>45429</v>
      </c>
      <c r="C542" s="6">
        <f>MONTH(B542)</f>
        <v>5</v>
      </c>
      <c r="D542" s="4">
        <v>2024</v>
      </c>
      <c r="E542" s="5">
        <v>65</v>
      </c>
      <c r="F542" s="5">
        <v>2</v>
      </c>
      <c r="G542" s="6" t="s">
        <v>467</v>
      </c>
      <c r="H542" s="6" t="s">
        <v>16</v>
      </c>
      <c r="J542" s="11" t="s">
        <v>22</v>
      </c>
      <c r="K542" s="5"/>
      <c r="M542" s="5">
        <v>23.08</v>
      </c>
      <c r="N542" s="5">
        <v>1.7</v>
      </c>
      <c r="O542" s="5">
        <v>0.45069999999999999</v>
      </c>
      <c r="P542" s="5" t="s">
        <v>47</v>
      </c>
      <c r="Q542" s="5">
        <v>0.90480000000000005</v>
      </c>
      <c r="R542" s="5">
        <v>31.66</v>
      </c>
      <c r="T542" s="5">
        <v>80.599999999999994</v>
      </c>
      <c r="U542" s="5">
        <v>1</v>
      </c>
      <c r="V542" s="5" t="s">
        <v>1</v>
      </c>
      <c r="W542" s="3" t="e">
        <f>Q542*S542*T542/(L542)</f>
        <v>#DIV/0!</v>
      </c>
      <c r="X542" s="165"/>
    </row>
    <row r="543" spans="1:24" ht="16" customHeight="1" x14ac:dyDescent="0.2">
      <c r="A543" s="59" t="s">
        <v>1144</v>
      </c>
      <c r="B543" s="23">
        <v>45261</v>
      </c>
      <c r="C543" s="6">
        <f>MONTH(B543)</f>
        <v>12</v>
      </c>
      <c r="D543" s="4">
        <v>2023</v>
      </c>
      <c r="E543" s="5">
        <v>65</v>
      </c>
      <c r="F543" s="5">
        <v>1</v>
      </c>
      <c r="G543" s="6" t="s">
        <v>473</v>
      </c>
      <c r="H543" s="6" t="s">
        <v>476</v>
      </c>
      <c r="I543" s="6" t="s">
        <v>1112</v>
      </c>
      <c r="J543" s="11" t="s">
        <v>1087</v>
      </c>
      <c r="K543" s="5"/>
      <c r="M543" s="5">
        <v>27.3</v>
      </c>
      <c r="N543" s="5">
        <v>1.5</v>
      </c>
      <c r="O543" s="5">
        <v>243.1</v>
      </c>
      <c r="P543" s="5" t="s">
        <v>47</v>
      </c>
      <c r="Q543" s="5">
        <v>0.74299999999999999</v>
      </c>
      <c r="R543" s="5">
        <v>42.6</v>
      </c>
      <c r="T543" s="5">
        <v>86.19</v>
      </c>
      <c r="U543" s="5">
        <v>1</v>
      </c>
      <c r="V543" s="5" t="s">
        <v>32</v>
      </c>
      <c r="W543" s="3" t="e">
        <f>Q543*S543*T543/(L543)</f>
        <v>#DIV/0!</v>
      </c>
      <c r="X543" s="165"/>
    </row>
    <row r="544" spans="1:24" ht="16" customHeight="1" x14ac:dyDescent="0.2">
      <c r="A544" s="59" t="s">
        <v>1145</v>
      </c>
      <c r="B544" s="23">
        <v>45412</v>
      </c>
      <c r="C544" s="6">
        <f>MONTH(B544)</f>
        <v>4</v>
      </c>
      <c r="D544" s="4">
        <v>2024</v>
      </c>
      <c r="E544" s="5">
        <v>65</v>
      </c>
      <c r="F544" s="5">
        <v>3</v>
      </c>
      <c r="G544" s="6" t="s">
        <v>1124</v>
      </c>
      <c r="H544" s="7" t="s">
        <v>1130</v>
      </c>
      <c r="J544" s="11" t="s">
        <v>1087</v>
      </c>
      <c r="K544" s="5"/>
      <c r="M544" s="5">
        <v>34.6</v>
      </c>
      <c r="N544" s="5">
        <v>1</v>
      </c>
      <c r="O544" s="5">
        <v>1.004</v>
      </c>
      <c r="P544" s="5" t="s">
        <v>47</v>
      </c>
      <c r="Q544" s="5">
        <v>1.996</v>
      </c>
      <c r="R544" s="5">
        <v>20.7</v>
      </c>
      <c r="T544" s="5">
        <v>83.6</v>
      </c>
      <c r="U544" s="5">
        <v>1</v>
      </c>
      <c r="V544" s="5" t="s">
        <v>1085</v>
      </c>
      <c r="W544" s="3" t="e">
        <f>Q544*S544*T544/(L544)</f>
        <v>#DIV/0!</v>
      </c>
      <c r="X544" s="165"/>
    </row>
    <row r="545" spans="1:24" ht="16" customHeight="1" x14ac:dyDescent="0.2">
      <c r="A545" s="59" t="s">
        <v>1152</v>
      </c>
      <c r="B545" s="139">
        <v>45467</v>
      </c>
      <c r="C545" s="6">
        <v>6</v>
      </c>
      <c r="D545" s="4">
        <v>2024</v>
      </c>
      <c r="E545" s="5">
        <v>64</v>
      </c>
      <c r="F545" s="5">
        <v>3</v>
      </c>
      <c r="G545" s="6" t="s">
        <v>461</v>
      </c>
      <c r="H545" s="6" t="s">
        <v>1129</v>
      </c>
      <c r="I545" s="6" t="s">
        <v>1150</v>
      </c>
      <c r="J545" s="11" t="s">
        <v>1151</v>
      </c>
      <c r="K545" s="5"/>
      <c r="L545" s="25"/>
      <c r="M545" s="25">
        <v>30.1</v>
      </c>
      <c r="O545" s="5">
        <v>4.9340000000000002E-2</v>
      </c>
      <c r="P545" s="5" t="s">
        <v>47</v>
      </c>
      <c r="Q545" s="5">
        <v>2.1989999999999998</v>
      </c>
      <c r="R545" s="5">
        <v>16.7</v>
      </c>
      <c r="T545" s="5">
        <v>81.5</v>
      </c>
      <c r="U545" s="5">
        <v>1</v>
      </c>
      <c r="V545" s="5" t="s">
        <v>412</v>
      </c>
      <c r="X545" s="165"/>
    </row>
    <row r="546" spans="1:24" ht="16" customHeight="1" x14ac:dyDescent="0.2">
      <c r="A546" s="170" t="s">
        <v>1153</v>
      </c>
      <c r="B546" s="139">
        <v>45406</v>
      </c>
      <c r="C546" s="6">
        <v>4</v>
      </c>
      <c r="D546" s="4">
        <v>2024</v>
      </c>
      <c r="E546" s="5">
        <v>64</v>
      </c>
      <c r="F546" s="5">
        <v>2</v>
      </c>
      <c r="G546" s="6" t="s">
        <v>461</v>
      </c>
      <c r="H546" s="6" t="s">
        <v>1128</v>
      </c>
      <c r="J546" s="11" t="s">
        <v>1099</v>
      </c>
      <c r="K546" s="5"/>
      <c r="L546" s="25"/>
      <c r="M546" s="25">
        <v>15.07</v>
      </c>
      <c r="N546" s="5">
        <v>2.2000000000000002</v>
      </c>
      <c r="O546" s="5">
        <v>0.2697</v>
      </c>
      <c r="P546" s="5" t="s">
        <v>47</v>
      </c>
      <c r="Q546" s="5">
        <v>0.43030000000000002</v>
      </c>
      <c r="R546" s="5">
        <v>38.409999999999997</v>
      </c>
      <c r="T546" s="5">
        <v>73.959999999999994</v>
      </c>
      <c r="U546" s="5">
        <v>1</v>
      </c>
      <c r="V546" s="5" t="s">
        <v>1100</v>
      </c>
      <c r="X546" s="165"/>
    </row>
    <row r="547" spans="1:24" ht="16" customHeight="1" x14ac:dyDescent="0.2">
      <c r="A547" s="170" t="s">
        <v>1154</v>
      </c>
      <c r="B547" s="139">
        <v>45630</v>
      </c>
      <c r="C547" s="6">
        <v>12</v>
      </c>
      <c r="D547" s="4">
        <v>2024</v>
      </c>
      <c r="E547" s="5">
        <v>65</v>
      </c>
      <c r="F547" s="5">
        <v>3</v>
      </c>
      <c r="G547" s="6" t="s">
        <v>1124</v>
      </c>
      <c r="H547" s="6" t="s">
        <v>1131</v>
      </c>
      <c r="I547" s="6" t="s">
        <v>313</v>
      </c>
      <c r="J547" s="11" t="s">
        <v>409</v>
      </c>
      <c r="K547" s="5"/>
      <c r="L547" s="25"/>
      <c r="M547" s="25">
        <v>24.6</v>
      </c>
      <c r="N547" s="5">
        <v>4.4000000000000004</v>
      </c>
      <c r="O547" s="5">
        <v>1.1052</v>
      </c>
      <c r="P547" s="5" t="s">
        <v>47</v>
      </c>
      <c r="Q547" s="5">
        <v>1.7589999999999999</v>
      </c>
      <c r="R547" s="5">
        <v>19.27</v>
      </c>
      <c r="T547" s="5">
        <v>70.8</v>
      </c>
      <c r="U547" s="5">
        <v>1</v>
      </c>
      <c r="V547" s="5" t="s">
        <v>88</v>
      </c>
      <c r="X547" s="165"/>
    </row>
    <row r="548" spans="1:24" ht="16" customHeight="1" x14ac:dyDescent="0.2">
      <c r="A548" s="170" t="s">
        <v>1155</v>
      </c>
      <c r="B548" s="139">
        <v>45678</v>
      </c>
      <c r="C548" s="6">
        <v>1</v>
      </c>
      <c r="D548" s="4">
        <v>2025</v>
      </c>
      <c r="E548" s="5">
        <v>66</v>
      </c>
      <c r="F548" s="5">
        <v>2</v>
      </c>
      <c r="G548" s="6" t="s">
        <v>461</v>
      </c>
      <c r="H548" s="6" t="s">
        <v>472</v>
      </c>
      <c r="J548" s="11" t="s">
        <v>1156</v>
      </c>
      <c r="K548" s="5"/>
      <c r="L548" s="25"/>
      <c r="M548" s="25">
        <v>26.95</v>
      </c>
      <c r="N548" s="5">
        <v>2.2000000000000002</v>
      </c>
      <c r="O548" s="5">
        <v>5.8299999999999998E-2</v>
      </c>
      <c r="P548" s="5" t="s">
        <v>47</v>
      </c>
      <c r="U548" s="5">
        <v>1</v>
      </c>
      <c r="V548" s="5" t="s">
        <v>1100</v>
      </c>
      <c r="X548" s="165"/>
    </row>
    <row r="549" spans="1:24" ht="16" customHeight="1" x14ac:dyDescent="0.2">
      <c r="A549" s="170" t="s">
        <v>1157</v>
      </c>
      <c r="B549" s="139">
        <v>45750</v>
      </c>
      <c r="C549" s="6">
        <v>4</v>
      </c>
      <c r="D549" s="4">
        <v>2025</v>
      </c>
      <c r="E549" s="5"/>
      <c r="G549" s="6" t="s">
        <v>1124</v>
      </c>
      <c r="H549" s="6" t="s">
        <v>1131</v>
      </c>
      <c r="I549" s="6" t="s">
        <v>313</v>
      </c>
      <c r="J549" s="11" t="s">
        <v>1161</v>
      </c>
      <c r="K549" s="5"/>
      <c r="L549" s="25"/>
      <c r="M549" s="25">
        <v>26.3</v>
      </c>
      <c r="N549" s="5">
        <v>4.5</v>
      </c>
      <c r="O549" s="5">
        <v>0.222</v>
      </c>
      <c r="P549" s="5" t="s">
        <v>47</v>
      </c>
      <c r="Q549" s="5">
        <v>1.75</v>
      </c>
      <c r="R549" s="5">
        <v>20.88</v>
      </c>
      <c r="T549" s="5">
        <v>73</v>
      </c>
      <c r="U549" s="5">
        <v>1</v>
      </c>
      <c r="V549" s="5" t="s">
        <v>88</v>
      </c>
      <c r="X549" s="165"/>
    </row>
    <row r="550" spans="1:24" ht="16" customHeight="1" x14ac:dyDescent="0.2">
      <c r="A550" s="170" t="s">
        <v>1158</v>
      </c>
      <c r="B550" s="139">
        <v>45418</v>
      </c>
      <c r="C550" s="6">
        <v>5</v>
      </c>
      <c r="D550" s="4">
        <v>2024</v>
      </c>
      <c r="E550" s="5">
        <v>66</v>
      </c>
      <c r="G550" s="6" t="s">
        <v>1124</v>
      </c>
      <c r="H550" s="6" t="s">
        <v>1130</v>
      </c>
      <c r="J550" s="11" t="s">
        <v>1087</v>
      </c>
      <c r="K550" s="5"/>
      <c r="L550" s="25"/>
      <c r="M550" s="25">
        <v>34.85</v>
      </c>
      <c r="N550" s="5">
        <v>1</v>
      </c>
      <c r="O550" s="5">
        <v>1.0049999999999999</v>
      </c>
      <c r="P550" s="5" t="s">
        <v>47</v>
      </c>
      <c r="Q550" s="5">
        <v>1.9970000000000001</v>
      </c>
      <c r="R550" s="5">
        <v>21.08</v>
      </c>
      <c r="T550" s="5">
        <v>82.8</v>
      </c>
      <c r="U550" s="5">
        <v>1</v>
      </c>
      <c r="V550" s="5" t="s">
        <v>1</v>
      </c>
      <c r="X550" s="165"/>
    </row>
    <row r="551" spans="1:24" ht="16" customHeight="1" x14ac:dyDescent="0.2">
      <c r="A551" s="170" t="s">
        <v>1159</v>
      </c>
      <c r="B551" s="139">
        <v>45677</v>
      </c>
      <c r="C551" s="6">
        <v>1</v>
      </c>
      <c r="D551" s="4">
        <v>2025</v>
      </c>
      <c r="E551" s="5">
        <v>67</v>
      </c>
      <c r="G551" s="6" t="s">
        <v>473</v>
      </c>
      <c r="H551" s="6" t="s">
        <v>476</v>
      </c>
      <c r="I551" s="6" t="s">
        <v>1160</v>
      </c>
      <c r="J551" s="11" t="s">
        <v>1087</v>
      </c>
      <c r="K551" s="5"/>
      <c r="L551" s="25"/>
      <c r="M551" s="25">
        <v>27.8</v>
      </c>
      <c r="N551" s="5">
        <v>1.6</v>
      </c>
      <c r="O551" s="5">
        <v>133.63</v>
      </c>
      <c r="P551" s="5" t="s">
        <v>47</v>
      </c>
      <c r="Q551" s="5">
        <v>0.74490000000000001</v>
      </c>
      <c r="R551" s="5">
        <v>42.64</v>
      </c>
      <c r="T551" s="5">
        <v>87.55</v>
      </c>
      <c r="U551" s="5">
        <v>1</v>
      </c>
      <c r="V551" s="5" t="s">
        <v>32</v>
      </c>
      <c r="X551" s="165"/>
    </row>
    <row r="552" spans="1:24" ht="16" customHeight="1" x14ac:dyDescent="0.2">
      <c r="A552" s="170" t="s">
        <v>1162</v>
      </c>
      <c r="B552" s="169">
        <v>45658</v>
      </c>
      <c r="C552">
        <v>1</v>
      </c>
      <c r="D552" s="43">
        <v>2025</v>
      </c>
      <c r="E552" s="39">
        <v>66</v>
      </c>
      <c r="F552" s="39">
        <v>2</v>
      </c>
      <c r="G552" s="32" t="s">
        <v>461</v>
      </c>
      <c r="H552" s="32" t="s">
        <v>1128</v>
      </c>
      <c r="I552" s="20"/>
      <c r="J552" s="71" t="s">
        <v>1099</v>
      </c>
      <c r="K552" s="5"/>
      <c r="L552" s="25"/>
      <c r="M552" s="25">
        <v>15.8</v>
      </c>
      <c r="N552" s="5">
        <v>1.8</v>
      </c>
      <c r="O552" s="5">
        <v>0.22500000000000001</v>
      </c>
      <c r="P552" s="5" t="s">
        <v>47</v>
      </c>
      <c r="Q552" s="5">
        <v>0.55400000000000005</v>
      </c>
      <c r="R552" s="5">
        <v>38.14</v>
      </c>
      <c r="T552" s="5">
        <v>74.7</v>
      </c>
      <c r="U552" s="5">
        <v>1</v>
      </c>
      <c r="V552" s="5" t="s">
        <v>1100</v>
      </c>
      <c r="X552" s="165"/>
    </row>
    <row r="553" spans="1:24" ht="16" customHeight="1" x14ac:dyDescent="0.2">
      <c r="A553" s="121"/>
      <c r="B553" s="169"/>
      <c r="D553" s="14"/>
      <c r="E553" s="5"/>
      <c r="G553" s="32"/>
      <c r="H553" s="32"/>
      <c r="J553" s="50"/>
      <c r="K553" s="5"/>
      <c r="L553" s="25"/>
      <c r="M553" s="25"/>
      <c r="X553" s="165"/>
    </row>
  </sheetData>
  <sortState xmlns:xlrd2="http://schemas.microsoft.com/office/spreadsheetml/2017/richdata2" ref="B1:F138">
    <sortCondition ref="B1:B138"/>
  </sortState>
  <phoneticPr fontId="4" type="noConversion"/>
  <conditionalFormatting sqref="W539:X544">
    <cfRule type="cellIs" dxfId="0" priority="1" operator="notBetween">
      <formula>0.97</formula>
      <formula>1.03</formula>
    </cfRule>
  </conditionalFormatting>
  <pageMargins left="0.75" right="0.75" top="1" bottom="1" header="0.5" footer="0.5"/>
  <pageSetup scale="26" orientation="landscape" horizontalDpi="4294967292" verticalDpi="4294967292" r:id="rId1"/>
  <legacyDrawing r:id="rId2"/>
  <tableParts count="1">
    <tablePart r:id="rId3"/>
  </tableParts>
</worksheet>
</file>

<file path=docMetadata/LabelInfo.xml><?xml version="1.0" encoding="utf-8"?>
<clbl:labelList xmlns:clbl="http://schemas.microsoft.com/office/2020/mipLabelMetadata">
  <clbl:label id="{95965d95-ecc0-4720-b759-1f33c42ed7da}" enabled="1" method="Standard" siteId="{a0f29d7e-28cd-4f54-8442-7885aee7c080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PIP &amp; NREL data</vt:lpstr>
      <vt:lpstr>'PIP &amp; NREL data'!Print_Area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Kurtz Sarah</dc:creator>
  <cp:lastModifiedBy>Dreves, Harrison</cp:lastModifiedBy>
  <cp:lastPrinted>2018-12-18T21:53:00Z</cp:lastPrinted>
  <dcterms:created xsi:type="dcterms:W3CDTF">2017-08-14T04:22:49Z</dcterms:created>
  <dcterms:modified xsi:type="dcterms:W3CDTF">2025-07-02T17:24:08Z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95965d95-ecc0-4720-b759-1f33c42ed7da_Enabled">
    <vt:lpwstr>true</vt:lpwstr>
  </property>
  <property fmtid="{D5CDD505-2E9C-101B-9397-08002B2CF9AE}" pid="3" name="MSIP_Label_95965d95-ecc0-4720-b759-1f33c42ed7da_SetDate">
    <vt:lpwstr>2023-09-27T16:16:14Z</vt:lpwstr>
  </property>
  <property fmtid="{D5CDD505-2E9C-101B-9397-08002B2CF9AE}" pid="4" name="MSIP_Label_95965d95-ecc0-4720-b759-1f33c42ed7da_Method">
    <vt:lpwstr>Standard</vt:lpwstr>
  </property>
  <property fmtid="{D5CDD505-2E9C-101B-9397-08002B2CF9AE}" pid="5" name="MSIP_Label_95965d95-ecc0-4720-b759-1f33c42ed7da_Name">
    <vt:lpwstr>General</vt:lpwstr>
  </property>
  <property fmtid="{D5CDD505-2E9C-101B-9397-08002B2CF9AE}" pid="6" name="MSIP_Label_95965d95-ecc0-4720-b759-1f33c42ed7da_SiteId">
    <vt:lpwstr>a0f29d7e-28cd-4f54-8442-7885aee7c080</vt:lpwstr>
  </property>
  <property fmtid="{D5CDD505-2E9C-101B-9397-08002B2CF9AE}" pid="7" name="MSIP_Label_95965d95-ecc0-4720-b759-1f33c42ed7da_ActionId">
    <vt:lpwstr>e21ea97d-90c8-4fd6-a386-e4219788168c</vt:lpwstr>
  </property>
  <property fmtid="{D5CDD505-2E9C-101B-9397-08002B2CF9AE}" pid="8" name="MSIP_Label_95965d95-ecc0-4720-b759-1f33c42ed7da_ContentBits">
    <vt:lpwstr>0</vt:lpwstr>
  </property>
</Properties>
</file>